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58"/>
  </bookViews>
  <sheets>
    <sheet name="مجمع" sheetId="3" r:id="rId1"/>
    <sheet name="سيد عثمان محمد عثمان" sheetId="8" r:id="rId2"/>
    <sheet name="ابراهيم جمال رجب عويس ابراهيم" sheetId="9" r:id="rId3"/>
    <sheet name="محمود نبيل درويش احمد حسن قارون" sheetId="10" r:id="rId4"/>
    <sheet name="اسلام مجدي عبدالتواب ابراهيم " sheetId="11" r:id="rId5"/>
    <sheet name="مصطفي عبدالرحيم الفا للالوميتال" sheetId="12" r:id="rId6"/>
    <sheet name="علي رجب جوده مخلوف" sheetId="13" r:id="rId7"/>
    <sheet name="محمد حمدي احمد اسماعيل" sheetId="16" r:id="rId8"/>
    <sheet name="احمد سيد احمد محمد" sheetId="17" r:id="rId9"/>
    <sheet name="محمود هاشم توفيق ( ابوحمزه )" sheetId="18" r:id="rId10"/>
    <sheet name="ناصر سيد حسن محمد ( العجرودي )" sheetId="19" r:id="rId11"/>
    <sheet name="ناصر سيد العجرودي امام قارون " sheetId="20" r:id="rId12"/>
    <sheet name="اسلام مجدي اسلام كشري" sheetId="21" r:id="rId13"/>
    <sheet name="اسلام مجدي برج A3" sheetId="23" r:id="rId14"/>
    <sheet name="محمد احمد احمد نجدي ( قارون ) " sheetId="26" r:id="rId15"/>
    <sheet name="محمد رجب محمد علي ( الاداري )" sheetId="15" r:id="rId16"/>
    <sheet name="محمد رجب محمد علي ( قارون ) " sheetId="24" r:id="rId17"/>
    <sheet name="اسلام مجدي B7" sheetId="27" r:id="rId18"/>
    <sheet name="علي ايمن رجب عويس" sheetId="28" r:id="rId19"/>
    <sheet name="سيد حامد محمود B7" sheetId="29" r:id="rId20"/>
    <sheet name="سيد حامد محمود B5" sheetId="31" r:id="rId21"/>
    <sheet name="محمود عويس دسوقي " sheetId="33" r:id="rId22"/>
    <sheet name="اسلام مجدي ( وادي الريان )" sheetId="34" r:id="rId23"/>
    <sheet name="بسام رمضان ذكي موسي" sheetId="35" r:id="rId24"/>
    <sheet name="ايمن سيد حسن ( قارون )" sheetId="36" r:id="rId25"/>
    <sheet name="محمد جمال المنياوي A6" sheetId="37" r:id="rId26"/>
    <sheet name="رمضان محمد رمضان الفندق" sheetId="38" r:id="rId27"/>
    <sheet name="سيد عثمان محمد اسلام كشري" sheetId="39" r:id="rId28"/>
    <sheet name="اسلام نادي طه الفندق" sheetId="40" r:id="rId29"/>
    <sheet name="الديب مطبخ احمد كشري" sheetId="41" r:id="rId30"/>
    <sheet name="عبدالرحيم سعيد لوحات كهربائيهB5" sheetId="42" r:id="rId31"/>
    <sheet name="عبدالرحيم سعيد لوحات كهربائيهB7" sheetId="64" r:id="rId32"/>
    <sheet name="عبدالرحيم سعيد لوحات كهربائيهA6" sheetId="43" r:id="rId33"/>
    <sheet name="احمد سيد البدوي نادي المحافظه" sheetId="44" r:id="rId34"/>
    <sheet name="محمد احمد خلف B5" sheetId="45" r:id="rId35"/>
    <sheet name="محمود نبيل درويش شقه الحاج" sheetId="46" r:id="rId36"/>
    <sheet name="محمد عبدالعظيم محمد شقه قارون" sheetId="47" r:id="rId37"/>
    <sheet name="رمضان جوده عبدالقادر B5" sheetId="48" r:id="rId38"/>
    <sheet name="هاني الحجار قارون" sheetId="49" r:id="rId39"/>
    <sheet name="سيد عثمان محمد عثمان قارون" sheetId="50" r:id="rId40"/>
    <sheet name="رمضان جوده عبدالقادر A6" sheetId="51" r:id="rId41"/>
    <sheet name="مؤمن عبدالسيد صلاح A6" sheetId="52" r:id="rId42"/>
    <sheet name="احمد سيد صوفي A11" sheetId="54" r:id="rId43"/>
    <sheet name="احمد سيد صوفي A3" sheetId="55" r:id="rId44"/>
    <sheet name="طارق اسماعيل روبي قارون" sheetId="56" r:id="rId45"/>
    <sheet name="هاني الحجار B2" sheetId="57" r:id="rId46"/>
    <sheet name="هاني الحجار B7" sheetId="58" r:id="rId47"/>
    <sheet name="هاني الحجار A6" sheetId="59" r:id="rId48"/>
    <sheet name="هاني الحجار A6 (2)" sheetId="84" r:id="rId49"/>
    <sheet name="هاني الحجار B10" sheetId="60" r:id="rId50"/>
    <sheet name="هاني الحجار فيلا مصر اسكندريه" sheetId="61" r:id="rId51"/>
    <sheet name="هاني الحجار اسلام كشري" sheetId="62" r:id="rId52"/>
    <sheet name="هاني الحجار احمد كشري" sheetId="63" r:id="rId53"/>
    <sheet name="ربيع متولي شقة الحاج احمد" sheetId="65" r:id="rId54"/>
    <sheet name="اسلام مجدي A11" sheetId="67" r:id="rId55"/>
    <sheet name="محمود رجب B2" sheetId="68" r:id="rId56"/>
    <sheet name="محمود رجب B7" sheetId="69" r:id="rId57"/>
    <sheet name="سيد عثمان محمد شقه الحاج احمد" sheetId="70" r:id="rId58"/>
    <sheet name="اسلام مجدي برج A" sheetId="71" r:id="rId59"/>
    <sheet name="اسلام مجدي برج B" sheetId="74" r:id="rId60"/>
    <sheet name="اسلام مجدي برج C" sheetId="73" r:id="rId61"/>
    <sheet name="اسلام مجدي برج D" sheetId="72" r:id="rId62"/>
    <sheet name="اسلام مجدي برج A10" sheetId="75" r:id="rId63"/>
    <sheet name="احمد عاشور محمد A6" sheetId="76" r:id="rId64"/>
    <sheet name="احمد عاشور محمد B7" sheetId="78" r:id="rId65"/>
    <sheet name="محمود رجب B5" sheetId="79" r:id="rId66"/>
    <sheet name="وليد صبري قارون" sheetId="80" r:id="rId67"/>
    <sheet name="عمرو علي فرحات B" sheetId="81" r:id="rId68"/>
    <sheet name="احمد شعبان محمد A10" sheetId="77" r:id="rId69"/>
    <sheet name="علي ايمن رجب محمود A3 " sheetId="82" r:id="rId70"/>
    <sheet name="سيد حامد محمود A3" sheetId="83" r:id="rId71"/>
    <sheet name="هاني الحجار B5" sheetId="85" r:id="rId72"/>
    <sheet name="محمود احمد مولى B2 " sheetId="86" r:id="rId73"/>
    <sheet name="محمود احمد مولى A6" sheetId="87" r:id="rId74"/>
  </sheets>
  <definedNames>
    <definedName name="_xlnm._FilterDatabase" localSheetId="0" hidden="1">مجمع!$A$3:$G$82</definedName>
    <definedName name="_xlnm.Print_Area" localSheetId="0">مجمع!$A$1:$G$82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3" l="1"/>
  <c r="E76" i="3"/>
  <c r="F75" i="3"/>
  <c r="E75" i="3"/>
  <c r="C7" i="87"/>
  <c r="C8" i="87" s="1"/>
  <c r="C9" i="87" s="1"/>
  <c r="C10" i="87" s="1"/>
  <c r="C11" i="87" s="1"/>
  <c r="C12" i="87" s="1"/>
  <c r="C13" i="87" s="1"/>
  <c r="C14" i="87" s="1"/>
  <c r="C15" i="87" s="1"/>
  <c r="C16" i="87" s="1"/>
  <c r="C17" i="87" s="1"/>
  <c r="C18" i="87" s="1"/>
  <c r="C19" i="87" s="1"/>
  <c r="C20" i="87" s="1"/>
  <c r="C21" i="87" s="1"/>
  <c r="C22" i="87" s="1"/>
  <c r="C23" i="87" s="1"/>
  <c r="C24" i="87" s="1"/>
  <c r="C25" i="87" s="1"/>
  <c r="C26" i="87" s="1"/>
  <c r="C27" i="87" s="1"/>
  <c r="C28" i="87" s="1"/>
  <c r="C29" i="87" s="1"/>
  <c r="C30" i="87" s="1"/>
  <c r="C6" i="87"/>
  <c r="B4" i="87"/>
  <c r="D3" i="87"/>
  <c r="D2" i="87"/>
  <c r="D4" i="87" s="1"/>
  <c r="D2" i="86"/>
  <c r="D4" i="86" s="1"/>
  <c r="B4" i="86"/>
  <c r="D3" i="86"/>
  <c r="C6" i="86" l="1"/>
  <c r="C7" i="86" s="1"/>
  <c r="C8" i="86" s="1"/>
  <c r="C9" i="86" s="1"/>
  <c r="C10" i="86" s="1"/>
  <c r="C11" i="86" s="1"/>
  <c r="C12" i="86" s="1"/>
  <c r="C13" i="86" s="1"/>
  <c r="C14" i="86" s="1"/>
  <c r="C15" i="86" s="1"/>
  <c r="C16" i="86" s="1"/>
  <c r="C17" i="86" s="1"/>
  <c r="C18" i="86" s="1"/>
  <c r="C19" i="86" s="1"/>
  <c r="C20" i="86" s="1"/>
  <c r="C21" i="86" s="1"/>
  <c r="C22" i="86" s="1"/>
  <c r="C23" i="86" s="1"/>
  <c r="C24" i="86" s="1"/>
  <c r="C25" i="86" s="1"/>
  <c r="C26" i="86" s="1"/>
  <c r="C27" i="86" s="1"/>
  <c r="C28" i="86" s="1"/>
  <c r="C29" i="86" s="1"/>
  <c r="C30" i="86" s="1"/>
  <c r="F74" i="3"/>
  <c r="E74" i="3"/>
  <c r="B11" i="85"/>
  <c r="B10" i="85"/>
  <c r="B9" i="85"/>
  <c r="B8" i="85"/>
  <c r="B7" i="85"/>
  <c r="B6" i="85"/>
  <c r="D2" i="85" s="1"/>
  <c r="B4" i="85"/>
  <c r="D3" i="85"/>
  <c r="B11" i="84"/>
  <c r="B10" i="84"/>
  <c r="B9" i="84"/>
  <c r="B8" i="84"/>
  <c r="B7" i="84"/>
  <c r="B6" i="84"/>
  <c r="C6" i="84" s="1"/>
  <c r="C7" i="84" s="1"/>
  <c r="C8" i="84" s="1"/>
  <c r="C9" i="84" s="1"/>
  <c r="C10" i="84" s="1"/>
  <c r="C11" i="84" s="1"/>
  <c r="C12" i="84" s="1"/>
  <c r="C13" i="84" s="1"/>
  <c r="C14" i="84" s="1"/>
  <c r="C15" i="84" s="1"/>
  <c r="C16" i="84" s="1"/>
  <c r="C17" i="84" s="1"/>
  <c r="C18" i="84" s="1"/>
  <c r="C19" i="84" s="1"/>
  <c r="C20" i="84" s="1"/>
  <c r="C21" i="84" s="1"/>
  <c r="C22" i="84" s="1"/>
  <c r="C23" i="84" s="1"/>
  <c r="C24" i="84" s="1"/>
  <c r="C25" i="84" s="1"/>
  <c r="C26" i="84" s="1"/>
  <c r="C27" i="84" s="1"/>
  <c r="C28" i="84" s="1"/>
  <c r="C29" i="84" s="1"/>
  <c r="C30" i="84" s="1"/>
  <c r="B4" i="84"/>
  <c r="D3" i="84"/>
  <c r="B11" i="59"/>
  <c r="C9" i="59"/>
  <c r="C10" i="59"/>
  <c r="C11" i="59" s="1"/>
  <c r="C12" i="59" s="1"/>
  <c r="C13" i="59" s="1"/>
  <c r="C14" i="59" s="1"/>
  <c r="C15" i="59" s="1"/>
  <c r="C16" i="59" s="1"/>
  <c r="C17" i="59" s="1"/>
  <c r="C18" i="59" s="1"/>
  <c r="B10" i="59"/>
  <c r="B9" i="59"/>
  <c r="B8" i="59"/>
  <c r="B7" i="59"/>
  <c r="B6" i="59"/>
  <c r="D2" i="83"/>
  <c r="E73" i="3" s="1"/>
  <c r="C6" i="83"/>
  <c r="C7" i="83" s="1"/>
  <c r="B4" i="83"/>
  <c r="D3" i="83"/>
  <c r="F73" i="3" s="1"/>
  <c r="F72" i="3"/>
  <c r="E72" i="3"/>
  <c r="B6" i="82"/>
  <c r="D2" i="82"/>
  <c r="B4" i="82"/>
  <c r="D3" i="82"/>
  <c r="B7" i="77"/>
  <c r="B6" i="77"/>
  <c r="F71" i="3"/>
  <c r="D4" i="85" l="1"/>
  <c r="C6" i="85"/>
  <c r="C7" i="85" s="1"/>
  <c r="C8" i="85" s="1"/>
  <c r="C9" i="85" s="1"/>
  <c r="C10" i="85" s="1"/>
  <c r="C11" i="85" s="1"/>
  <c r="C12" i="85" s="1"/>
  <c r="C13" i="85" s="1"/>
  <c r="C14" i="85" s="1"/>
  <c r="C15" i="85" s="1"/>
  <c r="C16" i="85" s="1"/>
  <c r="C17" i="85" s="1"/>
  <c r="C18" i="85" s="1"/>
  <c r="C19" i="85" s="1"/>
  <c r="C20" i="85" s="1"/>
  <c r="C21" i="85" s="1"/>
  <c r="C22" i="85" s="1"/>
  <c r="C23" i="85" s="1"/>
  <c r="C24" i="85" s="1"/>
  <c r="C25" i="85" s="1"/>
  <c r="C26" i="85" s="1"/>
  <c r="C27" i="85" s="1"/>
  <c r="C28" i="85" s="1"/>
  <c r="C29" i="85" s="1"/>
  <c r="C30" i="85" s="1"/>
  <c r="D2" i="84"/>
  <c r="D4" i="84" s="1"/>
  <c r="C8" i="83"/>
  <c r="C9" i="83" s="1"/>
  <c r="C10" i="83" s="1"/>
  <c r="C11" i="83" s="1"/>
  <c r="C12" i="83" s="1"/>
  <c r="C13" i="83" s="1"/>
  <c r="D4" i="83"/>
  <c r="D4" i="82"/>
  <c r="C6" i="82"/>
  <c r="C7" i="82" s="1"/>
  <c r="C8" i="82" s="1"/>
  <c r="C9" i="82" s="1"/>
  <c r="C10" i="82" s="1"/>
  <c r="C11" i="82" s="1"/>
  <c r="C12" i="82" s="1"/>
  <c r="C13" i="82" s="1"/>
  <c r="C14" i="82" s="1"/>
  <c r="C15" i="82" s="1"/>
  <c r="C16" i="82" s="1"/>
  <c r="C17" i="82" s="1"/>
  <c r="C18" i="82" s="1"/>
  <c r="C19" i="82" s="1"/>
  <c r="C20" i="82" s="1"/>
  <c r="C21" i="82" s="1"/>
  <c r="C22" i="82" s="1"/>
  <c r="C23" i="82" s="1"/>
  <c r="C24" i="82" s="1"/>
  <c r="C25" i="82" s="1"/>
  <c r="C26" i="82" s="1"/>
  <c r="C27" i="82" s="1"/>
  <c r="B16" i="81"/>
  <c r="B15" i="81"/>
  <c r="B14" i="81"/>
  <c r="B13" i="81"/>
  <c r="B12" i="81"/>
  <c r="B11" i="81"/>
  <c r="B10" i="81"/>
  <c r="B9" i="81"/>
  <c r="B8" i="81"/>
  <c r="B7" i="81"/>
  <c r="B6" i="81"/>
  <c r="F70" i="3"/>
  <c r="C6" i="81"/>
  <c r="C7" i="81" s="1"/>
  <c r="C8" i="81" s="1"/>
  <c r="C9" i="81" s="1"/>
  <c r="C10" i="81" s="1"/>
  <c r="C11" i="81" s="1"/>
  <c r="C12" i="81" s="1"/>
  <c r="C13" i="81" s="1"/>
  <c r="C14" i="81" s="1"/>
  <c r="C15" i="81" s="1"/>
  <c r="C16" i="81" s="1"/>
  <c r="C17" i="81" s="1"/>
  <c r="C18" i="81" s="1"/>
  <c r="C19" i="81" s="1"/>
  <c r="C20" i="81" s="1"/>
  <c r="C21" i="81" s="1"/>
  <c r="C22" i="81" s="1"/>
  <c r="C23" i="81" s="1"/>
  <c r="C24" i="81" s="1"/>
  <c r="C25" i="81" s="1"/>
  <c r="C26" i="81" s="1"/>
  <c r="B4" i="81"/>
  <c r="D3" i="81"/>
  <c r="D2" i="81"/>
  <c r="E70" i="3" s="1"/>
  <c r="C14" i="83" l="1"/>
  <c r="C15" i="83" s="1"/>
  <c r="C16" i="83" s="1"/>
  <c r="C17" i="83" s="1"/>
  <c r="C18" i="83" s="1"/>
  <c r="C19" i="83" s="1"/>
  <c r="C20" i="83" s="1"/>
  <c r="C21" i="83" s="1"/>
  <c r="C22" i="83" s="1"/>
  <c r="C23" i="83" s="1"/>
  <c r="C24" i="83" s="1"/>
  <c r="C25" i="83" s="1"/>
  <c r="C26" i="83" s="1"/>
  <c r="C27" i="83" s="1"/>
  <c r="C28" i="83" s="1"/>
  <c r="C29" i="83" s="1"/>
  <c r="C30" i="83" s="1"/>
  <c r="C31" i="83" s="1"/>
  <c r="C32" i="83" s="1"/>
  <c r="C33" i="83" s="1"/>
  <c r="C34" i="83" s="1"/>
  <c r="C35" i="83" s="1"/>
  <c r="C36" i="83" s="1"/>
  <c r="C37" i="83" s="1"/>
  <c r="D4" i="81"/>
  <c r="C31" i="10"/>
  <c r="C32" i="10"/>
  <c r="C33" i="10"/>
  <c r="C34" i="10"/>
  <c r="C35" i="10"/>
  <c r="C36" i="10"/>
  <c r="C37" i="10"/>
  <c r="C38" i="10"/>
  <c r="G63" i="3" l="1"/>
  <c r="G64" i="3"/>
  <c r="G65" i="3"/>
  <c r="G67" i="3"/>
  <c r="G68" i="3"/>
  <c r="G70" i="3"/>
  <c r="G72" i="3"/>
  <c r="G73" i="3"/>
  <c r="C6" i="80"/>
  <c r="C7" i="80" s="1"/>
  <c r="C8" i="80" s="1"/>
  <c r="C9" i="80" s="1"/>
  <c r="C10" i="80" s="1"/>
  <c r="C11" i="80" s="1"/>
  <c r="C12" i="80" s="1"/>
  <c r="C13" i="80" s="1"/>
  <c r="C14" i="80" s="1"/>
  <c r="C15" i="80" s="1"/>
  <c r="C16" i="80" s="1"/>
  <c r="C17" i="80" s="1"/>
  <c r="C18" i="80" s="1"/>
  <c r="C19" i="80" s="1"/>
  <c r="C20" i="80" s="1"/>
  <c r="C21" i="80" s="1"/>
  <c r="C22" i="80" s="1"/>
  <c r="C23" i="80" s="1"/>
  <c r="C24" i="80" s="1"/>
  <c r="C25" i="80" s="1"/>
  <c r="C26" i="80" s="1"/>
  <c r="B4" i="80"/>
  <c r="D3" i="80"/>
  <c r="F69" i="3" s="1"/>
  <c r="D2" i="80"/>
  <c r="E69" i="3" s="1"/>
  <c r="G69" i="3" l="1"/>
  <c r="D4" i="80"/>
  <c r="C19" i="37"/>
  <c r="C20" i="37"/>
  <c r="C21" i="37" s="1"/>
  <c r="C22" i="37" s="1"/>
  <c r="C23" i="37" s="1"/>
  <c r="C24" i="37" s="1"/>
  <c r="C25" i="37" s="1"/>
  <c r="C26" i="37" s="1"/>
  <c r="C27" i="37" s="1"/>
  <c r="C28" i="37" s="1"/>
  <c r="C29" i="37" s="1"/>
  <c r="C30" i="37" s="1"/>
  <c r="C31" i="37" s="1"/>
  <c r="C32" i="37" s="1"/>
  <c r="C33" i="37" s="1"/>
  <c r="C34" i="37" s="1"/>
  <c r="C35" i="37" s="1"/>
  <c r="C36" i="37" s="1"/>
  <c r="C6" i="79" l="1"/>
  <c r="C7" i="79" s="1"/>
  <c r="C8" i="79" s="1"/>
  <c r="C9" i="79" s="1"/>
  <c r="C10" i="79" s="1"/>
  <c r="C11" i="79" s="1"/>
  <c r="C12" i="79" s="1"/>
  <c r="C13" i="79" s="1"/>
  <c r="C14" i="79" s="1"/>
  <c r="C15" i="79" s="1"/>
  <c r="C16" i="79" s="1"/>
  <c r="C17" i="79" s="1"/>
  <c r="C18" i="79" s="1"/>
  <c r="C19" i="79" s="1"/>
  <c r="C20" i="79" s="1"/>
  <c r="C21" i="79" s="1"/>
  <c r="C22" i="79" s="1"/>
  <c r="C23" i="79" s="1"/>
  <c r="C24" i="79" s="1"/>
  <c r="C25" i="79" s="1"/>
  <c r="C26" i="79" s="1"/>
  <c r="B4" i="79"/>
  <c r="D3" i="79"/>
  <c r="F68" i="3" s="1"/>
  <c r="D2" i="79"/>
  <c r="E68" i="3" s="1"/>
  <c r="D4" i="79" l="1"/>
  <c r="C8" i="45"/>
  <c r="C9" i="45"/>
  <c r="C10" i="45" s="1"/>
  <c r="C11" i="45" s="1"/>
  <c r="C12" i="45" s="1"/>
  <c r="C13" i="45" s="1"/>
  <c r="C14" i="45" s="1"/>
  <c r="C15" i="45" s="1"/>
  <c r="C16" i="45" s="1"/>
  <c r="C17" i="45" s="1"/>
  <c r="C18" i="45" s="1"/>
  <c r="C19" i="45" s="1"/>
  <c r="C20" i="45" s="1"/>
  <c r="C21" i="45" s="1"/>
  <c r="C7" i="45"/>
  <c r="C17" i="29" l="1"/>
  <c r="C18" i="29"/>
  <c r="C19" i="29" s="1"/>
  <c r="C20" i="29" s="1"/>
  <c r="C21" i="29" s="1"/>
  <c r="C22" i="29" s="1"/>
  <c r="C23" i="29" s="1"/>
  <c r="C24" i="29" s="1"/>
  <c r="C25" i="29" s="1"/>
  <c r="C26" i="29" s="1"/>
  <c r="C27" i="29" s="1"/>
  <c r="C28" i="29" s="1"/>
  <c r="C29" i="29" s="1"/>
  <c r="C20" i="46" l="1"/>
  <c r="C21" i="46"/>
  <c r="C22" i="46" s="1"/>
  <c r="C23" i="46" s="1"/>
  <c r="C24" i="46" s="1"/>
  <c r="C25" i="46" s="1"/>
  <c r="C26" i="46" s="1"/>
  <c r="C27" i="46" s="1"/>
  <c r="C28" i="46" s="1"/>
  <c r="C29" i="46" s="1"/>
  <c r="C30" i="46" s="1"/>
  <c r="C31" i="46" s="1"/>
  <c r="C32" i="46" s="1"/>
  <c r="C33" i="46" s="1"/>
  <c r="C34" i="46" s="1"/>
  <c r="C17" i="37" l="1"/>
  <c r="C18" i="37" s="1"/>
  <c r="C37" i="37" s="1"/>
  <c r="C38" i="37" s="1"/>
  <c r="C39" i="37" s="1"/>
  <c r="C40" i="37" s="1"/>
  <c r="E67" i="3" l="1"/>
  <c r="C6" i="78"/>
  <c r="C7" i="78" s="1"/>
  <c r="C8" i="78" s="1"/>
  <c r="C9" i="78" s="1"/>
  <c r="C10" i="78" s="1"/>
  <c r="C11" i="78" s="1"/>
  <c r="C12" i="78" s="1"/>
  <c r="C13" i="78" s="1"/>
  <c r="C14" i="78" s="1"/>
  <c r="C15" i="78" s="1"/>
  <c r="C16" i="78" s="1"/>
  <c r="C17" i="78" s="1"/>
  <c r="C18" i="78" s="1"/>
  <c r="C19" i="78" s="1"/>
  <c r="C20" i="78" s="1"/>
  <c r="C21" i="78" s="1"/>
  <c r="C22" i="78" s="1"/>
  <c r="C23" i="78" s="1"/>
  <c r="C24" i="78" s="1"/>
  <c r="C25" i="78" s="1"/>
  <c r="C26" i="78" s="1"/>
  <c r="D2" i="78"/>
  <c r="B4" i="78"/>
  <c r="D3" i="78"/>
  <c r="F67" i="3" s="1"/>
  <c r="F66" i="3"/>
  <c r="D2" i="77"/>
  <c r="B4" i="77"/>
  <c r="D3" i="77"/>
  <c r="D4" i="77" l="1"/>
  <c r="E71" i="3"/>
  <c r="G71" i="3" s="1"/>
  <c r="E66" i="3"/>
  <c r="G66" i="3" s="1"/>
  <c r="D4" i="78"/>
  <c r="C6" i="77"/>
  <c r="C7" i="77" s="1"/>
  <c r="C8" i="77" s="1"/>
  <c r="C9" i="77" s="1"/>
  <c r="C10" i="77" s="1"/>
  <c r="C11" i="77" s="1"/>
  <c r="C12" i="77" s="1"/>
  <c r="C13" i="77" s="1"/>
  <c r="C14" i="77" s="1"/>
  <c r="C15" i="77" s="1"/>
  <c r="C16" i="77" s="1"/>
  <c r="C17" i="77" s="1"/>
  <c r="C18" i="77" s="1"/>
  <c r="C19" i="77" s="1"/>
  <c r="C20" i="77" s="1"/>
  <c r="C21" i="77" s="1"/>
  <c r="C22" i="77" s="1"/>
  <c r="C23" i="77" s="1"/>
  <c r="C24" i="77" s="1"/>
  <c r="C25" i="77" s="1"/>
  <c r="C26" i="77" s="1"/>
  <c r="B13" i="57"/>
  <c r="B12" i="57"/>
  <c r="B11" i="57"/>
  <c r="G5" i="3" l="1"/>
  <c r="G9" i="3"/>
  <c r="G11" i="3"/>
  <c r="G12" i="3"/>
  <c r="G13" i="3"/>
  <c r="G14" i="3"/>
  <c r="G15" i="3"/>
  <c r="G18" i="3"/>
  <c r="G19" i="3"/>
  <c r="G20" i="3"/>
  <c r="G21" i="3"/>
  <c r="G24" i="3"/>
  <c r="G25" i="3"/>
  <c r="G27" i="3"/>
  <c r="G29" i="3"/>
  <c r="G30" i="3"/>
  <c r="G31" i="3"/>
  <c r="G33" i="3"/>
  <c r="G34" i="3"/>
  <c r="G35" i="3"/>
  <c r="G36" i="3"/>
  <c r="G39" i="3"/>
  <c r="G40" i="3"/>
  <c r="G44" i="3"/>
  <c r="G45" i="3"/>
  <c r="G46" i="3"/>
  <c r="G49" i="3"/>
  <c r="G51" i="3"/>
  <c r="G52" i="3"/>
  <c r="G53" i="3"/>
  <c r="G54" i="3"/>
  <c r="G55" i="3"/>
  <c r="G56" i="3"/>
  <c r="G59" i="3"/>
  <c r="G60" i="3"/>
  <c r="G61" i="3"/>
  <c r="G74" i="3"/>
  <c r="G75" i="3"/>
  <c r="G76" i="3"/>
  <c r="G77" i="3"/>
  <c r="G78" i="3"/>
  <c r="G79" i="3"/>
  <c r="G80" i="3"/>
  <c r="G81" i="3"/>
  <c r="D3" i="67" l="1"/>
  <c r="D3" i="68"/>
  <c r="D3" i="69"/>
  <c r="D3" i="71"/>
  <c r="D3" i="74"/>
  <c r="D3" i="73" l="1"/>
  <c r="D3" i="72"/>
  <c r="D3" i="75"/>
  <c r="C7" i="75"/>
  <c r="C6" i="75"/>
  <c r="C7" i="76"/>
  <c r="C6" i="76"/>
  <c r="C8" i="76"/>
  <c r="C9" i="76" s="1"/>
  <c r="C10" i="76" s="1"/>
  <c r="C11" i="76" s="1"/>
  <c r="C12" i="76" s="1"/>
  <c r="C13" i="76" s="1"/>
  <c r="C14" i="76" s="1"/>
  <c r="C15" i="76" s="1"/>
  <c r="B6" i="76" l="1"/>
  <c r="D3" i="76"/>
  <c r="D2" i="76"/>
  <c r="F65" i="3"/>
  <c r="E65" i="3"/>
  <c r="C16" i="76"/>
  <c r="C17" i="76" s="1"/>
  <c r="C18" i="76" s="1"/>
  <c r="C19" i="76" s="1"/>
  <c r="C20" i="76" s="1"/>
  <c r="C21" i="76" s="1"/>
  <c r="C22" i="76" s="1"/>
  <c r="C23" i="76" s="1"/>
  <c r="C24" i="76" s="1"/>
  <c r="C25" i="76" s="1"/>
  <c r="C26" i="76" s="1"/>
  <c r="B4" i="76"/>
  <c r="D4" i="76"/>
  <c r="B6" i="75" l="1"/>
  <c r="D2" i="75"/>
  <c r="B4" i="75"/>
  <c r="F64" i="3"/>
  <c r="D4" i="75" l="1"/>
  <c r="E64" i="3"/>
  <c r="C8" i="75"/>
  <c r="C9" i="75" s="1"/>
  <c r="C10" i="75" s="1"/>
  <c r="C11" i="75" s="1"/>
  <c r="C12" i="75" s="1"/>
  <c r="C13" i="75" s="1"/>
  <c r="C14" i="75" s="1"/>
  <c r="C15" i="75" s="1"/>
  <c r="C16" i="75" s="1"/>
  <c r="C17" i="75" s="1"/>
  <c r="C18" i="75" s="1"/>
  <c r="C19" i="75" s="1"/>
  <c r="C20" i="75" s="1"/>
  <c r="C21" i="75" s="1"/>
  <c r="C22" i="75" s="1"/>
  <c r="C23" i="75" s="1"/>
  <c r="C24" i="75" s="1"/>
  <c r="C25" i="75" s="1"/>
  <c r="C26" i="75" s="1"/>
  <c r="D3" i="18" l="1"/>
  <c r="D2" i="37" l="1"/>
  <c r="D2" i="69" l="1"/>
  <c r="D2" i="68"/>
  <c r="D2" i="29"/>
  <c r="D2" i="18"/>
  <c r="D2" i="31"/>
  <c r="B6" i="72"/>
  <c r="D2" i="72" s="1"/>
  <c r="E63" i="3" s="1"/>
  <c r="B6" i="73"/>
  <c r="C6" i="73" s="1"/>
  <c r="C7" i="73" s="1"/>
  <c r="C8" i="73" s="1"/>
  <c r="C9" i="73" s="1"/>
  <c r="C10" i="73" s="1"/>
  <c r="C11" i="73" s="1"/>
  <c r="C12" i="73" s="1"/>
  <c r="C13" i="73" s="1"/>
  <c r="C14" i="73" s="1"/>
  <c r="C15" i="73" s="1"/>
  <c r="C16" i="73" s="1"/>
  <c r="C17" i="73" s="1"/>
  <c r="C18" i="73" s="1"/>
  <c r="C19" i="73" s="1"/>
  <c r="C20" i="73" s="1"/>
  <c r="C21" i="73" s="1"/>
  <c r="C22" i="73" s="1"/>
  <c r="C23" i="73" s="1"/>
  <c r="C24" i="73" s="1"/>
  <c r="C25" i="73" s="1"/>
  <c r="C26" i="73" s="1"/>
  <c r="F61" i="3"/>
  <c r="B6" i="74"/>
  <c r="D2" i="74" s="1"/>
  <c r="E61" i="3" s="1"/>
  <c r="B6" i="71"/>
  <c r="C6" i="71" s="1"/>
  <c r="C7" i="71" s="1"/>
  <c r="C8" i="71" s="1"/>
  <c r="C9" i="71" s="1"/>
  <c r="C10" i="71" s="1"/>
  <c r="C11" i="71" s="1"/>
  <c r="C12" i="71" s="1"/>
  <c r="C13" i="71" s="1"/>
  <c r="C14" i="71" s="1"/>
  <c r="C15" i="71" s="1"/>
  <c r="C16" i="71" s="1"/>
  <c r="C17" i="71" s="1"/>
  <c r="C18" i="71" s="1"/>
  <c r="C19" i="71" s="1"/>
  <c r="C20" i="71" s="1"/>
  <c r="C21" i="71" s="1"/>
  <c r="C22" i="71" s="1"/>
  <c r="C23" i="71" s="1"/>
  <c r="C24" i="71" s="1"/>
  <c r="C25" i="71" s="1"/>
  <c r="C26" i="71" s="1"/>
  <c r="B4" i="74"/>
  <c r="B4" i="73"/>
  <c r="F62" i="3"/>
  <c r="G62" i="3" s="1"/>
  <c r="C6" i="72"/>
  <c r="C7" i="72" s="1"/>
  <c r="C8" i="72" s="1"/>
  <c r="C9" i="72" s="1"/>
  <c r="C10" i="72" s="1"/>
  <c r="C11" i="72" s="1"/>
  <c r="C12" i="72" s="1"/>
  <c r="C13" i="72" s="1"/>
  <c r="C14" i="72" s="1"/>
  <c r="C15" i="72" s="1"/>
  <c r="C16" i="72" s="1"/>
  <c r="C17" i="72" s="1"/>
  <c r="C18" i="72" s="1"/>
  <c r="C19" i="72" s="1"/>
  <c r="C20" i="72" s="1"/>
  <c r="C21" i="72" s="1"/>
  <c r="C22" i="72" s="1"/>
  <c r="C23" i="72" s="1"/>
  <c r="C24" i="72" s="1"/>
  <c r="C25" i="72" s="1"/>
  <c r="C26" i="72" s="1"/>
  <c r="B4" i="72"/>
  <c r="B4" i="71"/>
  <c r="F60" i="3"/>
  <c r="D2" i="71"/>
  <c r="D4" i="71" s="1"/>
  <c r="B8" i="67"/>
  <c r="D2" i="67" s="1"/>
  <c r="D3" i="10"/>
  <c r="D2" i="10"/>
  <c r="E60" i="3" l="1"/>
  <c r="D4" i="72"/>
  <c r="F63" i="3"/>
  <c r="D2" i="73"/>
  <c r="D4" i="74"/>
  <c r="C6" i="74"/>
  <c r="C7" i="74" s="1"/>
  <c r="C8" i="74" s="1"/>
  <c r="C9" i="74" s="1"/>
  <c r="C10" i="74" s="1"/>
  <c r="C11" i="74" s="1"/>
  <c r="C12" i="74" s="1"/>
  <c r="C13" i="74" s="1"/>
  <c r="C14" i="74" s="1"/>
  <c r="C15" i="74" s="1"/>
  <c r="C16" i="74" s="1"/>
  <c r="C17" i="74" s="1"/>
  <c r="C18" i="74" s="1"/>
  <c r="C19" i="74" s="1"/>
  <c r="C20" i="74" s="1"/>
  <c r="C21" i="74" s="1"/>
  <c r="C22" i="74" s="1"/>
  <c r="C23" i="74" s="1"/>
  <c r="C24" i="74" s="1"/>
  <c r="C25" i="74" s="1"/>
  <c r="C26" i="74" s="1"/>
  <c r="D4" i="73" l="1"/>
  <c r="E62" i="3"/>
  <c r="C6" i="70" l="1"/>
  <c r="C7" i="70" s="1"/>
  <c r="C8" i="70" s="1"/>
  <c r="C9" i="70" s="1"/>
  <c r="C10" i="70" s="1"/>
  <c r="C11" i="70" s="1"/>
  <c r="C12" i="70" s="1"/>
  <c r="C13" i="70" s="1"/>
  <c r="C14" i="70" s="1"/>
  <c r="C15" i="70" s="1"/>
  <c r="C16" i="70" s="1"/>
  <c r="C17" i="70" s="1"/>
  <c r="C18" i="70" s="1"/>
  <c r="C19" i="70" s="1"/>
  <c r="C20" i="70" s="1"/>
  <c r="C21" i="70" s="1"/>
  <c r="C22" i="70" s="1"/>
  <c r="C23" i="70" s="1"/>
  <c r="C24" i="70" s="1"/>
  <c r="C25" i="70" s="1"/>
  <c r="C26" i="70" s="1"/>
  <c r="C27" i="70" s="1"/>
  <c r="B4" i="70"/>
  <c r="D3" i="70"/>
  <c r="F59" i="3" s="1"/>
  <c r="D2" i="70"/>
  <c r="D4" i="70" s="1"/>
  <c r="E59" i="3" l="1"/>
  <c r="D2" i="46"/>
  <c r="C6" i="69" l="1"/>
  <c r="C7" i="69" s="1"/>
  <c r="C8" i="69" s="1"/>
  <c r="C9" i="69" s="1"/>
  <c r="C10" i="69" s="1"/>
  <c r="C11" i="69" s="1"/>
  <c r="C12" i="69" s="1"/>
  <c r="C13" i="69" s="1"/>
  <c r="C14" i="69" s="1"/>
  <c r="C15" i="69" s="1"/>
  <c r="C16" i="69" s="1"/>
  <c r="C17" i="69" s="1"/>
  <c r="C18" i="69" s="1"/>
  <c r="C19" i="69" s="1"/>
  <c r="C20" i="69" s="1"/>
  <c r="C21" i="69" s="1"/>
  <c r="C22" i="69" s="1"/>
  <c r="C23" i="69" s="1"/>
  <c r="C24" i="69" s="1"/>
  <c r="C25" i="69" s="1"/>
  <c r="C26" i="69" s="1"/>
  <c r="B4" i="69"/>
  <c r="F58" i="3"/>
  <c r="E58" i="3"/>
  <c r="C6" i="68"/>
  <c r="C7" i="68" s="1"/>
  <c r="C8" i="68" s="1"/>
  <c r="C9" i="68" s="1"/>
  <c r="B4" i="68"/>
  <c r="F57" i="3"/>
  <c r="E57" i="3"/>
  <c r="B11" i="27"/>
  <c r="G58" i="3" l="1"/>
  <c r="G57" i="3"/>
  <c r="C10" i="68"/>
  <c r="C11" i="68" s="1"/>
  <c r="C12" i="68" s="1"/>
  <c r="C13" i="68" s="1"/>
  <c r="C14" i="68" s="1"/>
  <c r="C15" i="68" s="1"/>
  <c r="C16" i="68" s="1"/>
  <c r="C17" i="68" s="1"/>
  <c r="C18" i="68" s="1"/>
  <c r="C19" i="68" s="1"/>
  <c r="C20" i="68" s="1"/>
  <c r="C21" i="68" s="1"/>
  <c r="C22" i="68" s="1"/>
  <c r="C23" i="68" s="1"/>
  <c r="C24" i="68" s="1"/>
  <c r="C25" i="68" s="1"/>
  <c r="C26" i="68" s="1"/>
  <c r="D4" i="69"/>
  <c r="D4" i="68"/>
  <c r="F56" i="3"/>
  <c r="C6" i="67" l="1"/>
  <c r="C7" i="67" s="1"/>
  <c r="C8" i="67" s="1"/>
  <c r="C9" i="67" s="1"/>
  <c r="C10" i="67" s="1"/>
  <c r="C11" i="67" s="1"/>
  <c r="C12" i="67" s="1"/>
  <c r="C13" i="67" s="1"/>
  <c r="C14" i="67" s="1"/>
  <c r="C15" i="67" s="1"/>
  <c r="C16" i="67" s="1"/>
  <c r="C17" i="67" s="1"/>
  <c r="C18" i="67" s="1"/>
  <c r="C19" i="67" s="1"/>
  <c r="C20" i="67" s="1"/>
  <c r="C21" i="67" s="1"/>
  <c r="C22" i="67" s="1"/>
  <c r="C23" i="67" s="1"/>
  <c r="C24" i="67" s="1"/>
  <c r="C25" i="67" s="1"/>
  <c r="C26" i="67" s="1"/>
  <c r="B4" i="67"/>
  <c r="C6" i="65" l="1"/>
  <c r="C7" i="65" s="1"/>
  <c r="C8" i="65" s="1"/>
  <c r="C9" i="65" s="1"/>
  <c r="C10" i="65" s="1"/>
  <c r="C11" i="65" s="1"/>
  <c r="C12" i="65" s="1"/>
  <c r="C13" i="65" s="1"/>
  <c r="C14" i="65" s="1"/>
  <c r="C15" i="65" s="1"/>
  <c r="C16" i="65" s="1"/>
  <c r="C17" i="65" s="1"/>
  <c r="C18" i="65" s="1"/>
  <c r="C19" i="65" s="1"/>
  <c r="C20" i="65" s="1"/>
  <c r="C21" i="65" s="1"/>
  <c r="C22" i="65" s="1"/>
  <c r="C23" i="65" s="1"/>
  <c r="C24" i="65" s="1"/>
  <c r="C25" i="65" s="1"/>
  <c r="C26" i="65" s="1"/>
  <c r="C27" i="65" s="1"/>
  <c r="B4" i="65"/>
  <c r="D3" i="65"/>
  <c r="F55" i="3" s="1"/>
  <c r="D2" i="65"/>
  <c r="D4" i="67" l="1"/>
  <c r="E56" i="3"/>
  <c r="D4" i="65"/>
  <c r="E55" i="3"/>
  <c r="G9" i="31"/>
  <c r="G18" i="31"/>
  <c r="G17" i="31"/>
  <c r="G16" i="31"/>
  <c r="G15" i="31"/>
  <c r="G14" i="31"/>
  <c r="G13" i="31"/>
  <c r="G12" i="31"/>
  <c r="G11" i="31"/>
  <c r="G10" i="31"/>
  <c r="G8" i="31"/>
  <c r="G7" i="31"/>
  <c r="G6" i="31"/>
  <c r="C6" i="64" l="1"/>
  <c r="C7" i="64" s="1"/>
  <c r="C8" i="64" s="1"/>
  <c r="C9" i="64" s="1"/>
  <c r="C10" i="64" s="1"/>
  <c r="C11" i="64" s="1"/>
  <c r="C12" i="64" s="1"/>
  <c r="C13" i="64" s="1"/>
  <c r="C14" i="64" s="1"/>
  <c r="C15" i="64" s="1"/>
  <c r="C16" i="64" s="1"/>
  <c r="C17" i="64" s="1"/>
  <c r="C18" i="64" s="1"/>
  <c r="C19" i="64" s="1"/>
  <c r="C20" i="64" s="1"/>
  <c r="C21" i="64" s="1"/>
  <c r="C22" i="64" s="1"/>
  <c r="C23" i="64" s="1"/>
  <c r="C24" i="64" s="1"/>
  <c r="C25" i="64" s="1"/>
  <c r="C26" i="64" s="1"/>
  <c r="C27" i="64" s="1"/>
  <c r="B4" i="64"/>
  <c r="D3" i="64"/>
  <c r="D2" i="64"/>
  <c r="E35" i="3" s="1"/>
  <c r="D4" i="64" l="1"/>
  <c r="F35" i="3"/>
  <c r="B10" i="27"/>
  <c r="H10" i="40" l="1"/>
  <c r="J10" i="40" s="1"/>
  <c r="H9" i="40"/>
  <c r="J9" i="40" s="1"/>
  <c r="J8" i="40"/>
  <c r="H7" i="40"/>
  <c r="J7" i="40"/>
  <c r="A9" i="40"/>
  <c r="C6" i="63" l="1"/>
  <c r="C7" i="63" s="1"/>
  <c r="C8" i="63" s="1"/>
  <c r="B4" i="63"/>
  <c r="D3" i="63"/>
  <c r="D2" i="63"/>
  <c r="E54" i="3" s="1"/>
  <c r="F49" i="3"/>
  <c r="B7" i="57"/>
  <c r="B6" i="57"/>
  <c r="B7" i="58"/>
  <c r="B6" i="58"/>
  <c r="F53" i="3"/>
  <c r="E53" i="3"/>
  <c r="C6" i="62"/>
  <c r="C7" i="62" s="1"/>
  <c r="C8" i="62" s="1"/>
  <c r="C9" i="62" s="1"/>
  <c r="C10" i="62" s="1"/>
  <c r="C11" i="62" s="1"/>
  <c r="C12" i="62" s="1"/>
  <c r="C13" i="62" s="1"/>
  <c r="C14" i="62" s="1"/>
  <c r="C15" i="62" s="1"/>
  <c r="C16" i="62" s="1"/>
  <c r="C17" i="62" s="1"/>
  <c r="C18" i="62" s="1"/>
  <c r="C19" i="62" s="1"/>
  <c r="C20" i="62" s="1"/>
  <c r="C21" i="62" s="1"/>
  <c r="C22" i="62" s="1"/>
  <c r="C23" i="62" s="1"/>
  <c r="C24" i="62" s="1"/>
  <c r="C25" i="62" s="1"/>
  <c r="C26" i="62" s="1"/>
  <c r="B4" i="62"/>
  <c r="D3" i="62"/>
  <c r="D2" i="62"/>
  <c r="C6" i="61"/>
  <c r="C7" i="61" s="1"/>
  <c r="C8" i="61" s="1"/>
  <c r="C9" i="61" s="1"/>
  <c r="C10" i="61" s="1"/>
  <c r="C11" i="61" s="1"/>
  <c r="C12" i="61" s="1"/>
  <c r="C13" i="61" s="1"/>
  <c r="C14" i="61" s="1"/>
  <c r="C15" i="61" s="1"/>
  <c r="C16" i="61" s="1"/>
  <c r="C17" i="61" s="1"/>
  <c r="C18" i="61" s="1"/>
  <c r="C19" i="61" s="1"/>
  <c r="B4" i="61"/>
  <c r="D3" i="61"/>
  <c r="F52" i="3" s="1"/>
  <c r="D2" i="61"/>
  <c r="E52" i="3" s="1"/>
  <c r="C6" i="60"/>
  <c r="C7" i="60" s="1"/>
  <c r="C8" i="60" s="1"/>
  <c r="C9" i="60" s="1"/>
  <c r="C10" i="60" s="1"/>
  <c r="C11" i="60" s="1"/>
  <c r="C12" i="60" s="1"/>
  <c r="C13" i="60" s="1"/>
  <c r="C14" i="60" s="1"/>
  <c r="C15" i="60" s="1"/>
  <c r="C16" i="60" s="1"/>
  <c r="C17" i="60" s="1"/>
  <c r="C18" i="60" s="1"/>
  <c r="C19" i="60" s="1"/>
  <c r="C20" i="60" s="1"/>
  <c r="C21" i="60" s="1"/>
  <c r="C22" i="60" s="1"/>
  <c r="C23" i="60" s="1"/>
  <c r="C24" i="60" s="1"/>
  <c r="C25" i="60" s="1"/>
  <c r="C26" i="60" s="1"/>
  <c r="B4" i="60"/>
  <c r="D3" i="60"/>
  <c r="F51" i="3" s="1"/>
  <c r="D2" i="59"/>
  <c r="E50" i="3" s="1"/>
  <c r="G50" i="3" s="1"/>
  <c r="B4" i="59"/>
  <c r="D3" i="59"/>
  <c r="F50" i="3" s="1"/>
  <c r="B4" i="58"/>
  <c r="D3" i="58"/>
  <c r="C6" i="57"/>
  <c r="B4" i="57"/>
  <c r="D3" i="57"/>
  <c r="F48" i="3" s="1"/>
  <c r="C7" i="57" l="1"/>
  <c r="C8" i="57" s="1"/>
  <c r="C9" i="57" s="1"/>
  <c r="C10" i="57" s="1"/>
  <c r="C11" i="57" s="1"/>
  <c r="C12" i="57" s="1"/>
  <c r="C13" i="57" s="1"/>
  <c r="C14" i="57" s="1"/>
  <c r="C15" i="57" s="1"/>
  <c r="C16" i="57" s="1"/>
  <c r="C17" i="57" s="1"/>
  <c r="C18" i="57" s="1"/>
  <c r="C19" i="57" s="1"/>
  <c r="C20" i="57" s="1"/>
  <c r="C21" i="57" s="1"/>
  <c r="C22" i="57" s="1"/>
  <c r="C23" i="57" s="1"/>
  <c r="C24" i="57" s="1"/>
  <c r="C25" i="57" s="1"/>
  <c r="C26" i="57" s="1"/>
  <c r="D2" i="58"/>
  <c r="E49" i="3" s="1"/>
  <c r="C9" i="63"/>
  <c r="C10" i="63" s="1"/>
  <c r="D4" i="63"/>
  <c r="F54" i="3"/>
  <c r="D4" i="58"/>
  <c r="C20" i="61"/>
  <c r="C21" i="61" s="1"/>
  <c r="C22" i="61" s="1"/>
  <c r="C23" i="61" s="1"/>
  <c r="C24" i="61" s="1"/>
  <c r="C25" i="61" s="1"/>
  <c r="C26" i="61" s="1"/>
  <c r="C27" i="61" s="1"/>
  <c r="D4" i="61"/>
  <c r="D4" i="62"/>
  <c r="D4" i="59"/>
  <c r="D2" i="60"/>
  <c r="C6" i="59"/>
  <c r="C6" i="58"/>
  <c r="C7" i="58" s="1"/>
  <c r="C8" i="58" s="1"/>
  <c r="C9" i="58" s="1"/>
  <c r="C10" i="58" s="1"/>
  <c r="C11" i="58" s="1"/>
  <c r="C12" i="58" s="1"/>
  <c r="C13" i="58" s="1"/>
  <c r="C14" i="58" s="1"/>
  <c r="C15" i="58" s="1"/>
  <c r="C16" i="58" s="1"/>
  <c r="C17" i="58" s="1"/>
  <c r="C18" i="58" s="1"/>
  <c r="C19" i="58" s="1"/>
  <c r="C20" i="58" s="1"/>
  <c r="C21" i="58" s="1"/>
  <c r="C22" i="58" s="1"/>
  <c r="C23" i="58" s="1"/>
  <c r="C24" i="58" s="1"/>
  <c r="C25" i="58" s="1"/>
  <c r="C26" i="58" s="1"/>
  <c r="D2" i="57"/>
  <c r="C6" i="56"/>
  <c r="C7" i="56" s="1"/>
  <c r="C8" i="56" s="1"/>
  <c r="C9" i="56" s="1"/>
  <c r="C10" i="56" s="1"/>
  <c r="C11" i="56" s="1"/>
  <c r="C12" i="56" s="1"/>
  <c r="C13" i="56" s="1"/>
  <c r="C14" i="56" s="1"/>
  <c r="C15" i="56" s="1"/>
  <c r="C16" i="56" s="1"/>
  <c r="C17" i="56" s="1"/>
  <c r="C18" i="56" s="1"/>
  <c r="C19" i="56" s="1"/>
  <c r="C20" i="56" s="1"/>
  <c r="C21" i="56" s="1"/>
  <c r="C22" i="56" s="1"/>
  <c r="C23" i="56" s="1"/>
  <c r="C24" i="56" s="1"/>
  <c r="C25" i="56" s="1"/>
  <c r="C26" i="56" s="1"/>
  <c r="B4" i="56"/>
  <c r="D3" i="56"/>
  <c r="F47" i="3" s="1"/>
  <c r="G47" i="3" s="1"/>
  <c r="D2" i="56"/>
  <c r="E47" i="3" s="1"/>
  <c r="C7" i="59" l="1"/>
  <c r="C8" i="59" s="1"/>
  <c r="C19" i="59" s="1"/>
  <c r="C20" i="59" s="1"/>
  <c r="C21" i="59" s="1"/>
  <c r="C22" i="59" s="1"/>
  <c r="C23" i="59" s="1"/>
  <c r="C24" i="59" s="1"/>
  <c r="C25" i="59" s="1"/>
  <c r="C26" i="59" s="1"/>
  <c r="C27" i="59" s="1"/>
  <c r="C28" i="59" s="1"/>
  <c r="C29" i="59" s="1"/>
  <c r="C30" i="59" s="1"/>
  <c r="D4" i="57"/>
  <c r="E48" i="3"/>
  <c r="G48" i="3" s="1"/>
  <c r="D4" i="60"/>
  <c r="E51" i="3"/>
  <c r="C11" i="63"/>
  <c r="D4" i="56"/>
  <c r="B9" i="54"/>
  <c r="B8" i="54"/>
  <c r="B7" i="54"/>
  <c r="B6" i="54"/>
  <c r="C6" i="54" s="1"/>
  <c r="E46" i="3"/>
  <c r="C6" i="55"/>
  <c r="C7" i="55" s="1"/>
  <c r="C8" i="55" s="1"/>
  <c r="C9" i="55" s="1"/>
  <c r="C10" i="55" s="1"/>
  <c r="C11" i="55" s="1"/>
  <c r="C12" i="55" s="1"/>
  <c r="C13" i="55" s="1"/>
  <c r="C14" i="55" s="1"/>
  <c r="C15" i="55" s="1"/>
  <c r="C16" i="55" s="1"/>
  <c r="C17" i="55" s="1"/>
  <c r="C18" i="55" s="1"/>
  <c r="C19" i="55" s="1"/>
  <c r="C20" i="55" s="1"/>
  <c r="C21" i="55" s="1"/>
  <c r="C22" i="55" s="1"/>
  <c r="C23" i="55" s="1"/>
  <c r="C24" i="55" s="1"/>
  <c r="C25" i="55" s="1"/>
  <c r="C26" i="55" s="1"/>
  <c r="B4" i="55"/>
  <c r="D3" i="55"/>
  <c r="F46" i="3" s="1"/>
  <c r="D2" i="55"/>
  <c r="B4" i="54"/>
  <c r="D3" i="54"/>
  <c r="F45" i="3" s="1"/>
  <c r="C12" i="63" l="1"/>
  <c r="C13" i="63" s="1"/>
  <c r="C14" i="63" s="1"/>
  <c r="C15" i="63" s="1"/>
  <c r="C16" i="63" s="1"/>
  <c r="C17" i="63" s="1"/>
  <c r="C18" i="63" s="1"/>
  <c r="C19" i="63" s="1"/>
  <c r="C20" i="63" s="1"/>
  <c r="C21" i="63" s="1"/>
  <c r="C22" i="63" s="1"/>
  <c r="C23" i="63" s="1"/>
  <c r="C24" i="63" s="1"/>
  <c r="C25" i="63" s="1"/>
  <c r="C26" i="63" s="1"/>
  <c r="C27" i="63" s="1"/>
  <c r="C28" i="63" s="1"/>
  <c r="D2" i="54"/>
  <c r="E45" i="3" s="1"/>
  <c r="C7" i="54"/>
  <c r="C8" i="54" s="1"/>
  <c r="C9" i="54" s="1"/>
  <c r="C10" i="54" s="1"/>
  <c r="C11" i="54" s="1"/>
  <c r="C12" i="54" s="1"/>
  <c r="C13" i="54" s="1"/>
  <c r="C14" i="54" s="1"/>
  <c r="C15" i="54" s="1"/>
  <c r="C16" i="54" s="1"/>
  <c r="C17" i="54" s="1"/>
  <c r="C18" i="54" s="1"/>
  <c r="C19" i="54" s="1"/>
  <c r="C20" i="54" s="1"/>
  <c r="C21" i="54" s="1"/>
  <c r="C22" i="54" s="1"/>
  <c r="C23" i="54" s="1"/>
  <c r="C24" i="54" s="1"/>
  <c r="C25" i="54" s="1"/>
  <c r="C26" i="54" s="1"/>
  <c r="D4" i="55"/>
  <c r="D4" i="54" l="1"/>
  <c r="J6" i="40"/>
  <c r="J11" i="40" s="1"/>
  <c r="D3" i="52" l="1"/>
  <c r="F44" i="3" s="1"/>
  <c r="D2" i="52"/>
  <c r="D4" i="52" s="1"/>
  <c r="B4" i="52"/>
  <c r="E44" i="3" l="1"/>
  <c r="C6" i="52"/>
  <c r="C7" i="52" s="1"/>
  <c r="C8" i="52" s="1"/>
  <c r="C9" i="52" s="1"/>
  <c r="C10" i="52" s="1"/>
  <c r="C11" i="52" s="1"/>
  <c r="C12" i="52" s="1"/>
  <c r="C13" i="52" s="1"/>
  <c r="C14" i="52" s="1"/>
  <c r="C15" i="52" s="1"/>
  <c r="C16" i="52" s="1"/>
  <c r="C17" i="52" s="1"/>
  <c r="C18" i="52" s="1"/>
  <c r="C19" i="52" s="1"/>
  <c r="C20" i="52" s="1"/>
  <c r="C21" i="52" s="1"/>
  <c r="C22" i="52" s="1"/>
  <c r="C23" i="52" s="1"/>
  <c r="C24" i="52" s="1"/>
  <c r="C25" i="52" s="1"/>
  <c r="C26" i="52" s="1"/>
  <c r="D3" i="51" l="1"/>
  <c r="F43" i="3" s="1"/>
  <c r="G43" i="3" s="1"/>
  <c r="B4" i="51"/>
  <c r="B6" i="51"/>
  <c r="D2" i="51" s="1"/>
  <c r="E43" i="3" s="1"/>
  <c r="C6" i="51" l="1"/>
  <c r="C7" i="51" s="1"/>
  <c r="C8" i="51" s="1"/>
  <c r="C9" i="51" s="1"/>
  <c r="C10" i="51" s="1"/>
  <c r="C11" i="51" s="1"/>
  <c r="C12" i="51" s="1"/>
  <c r="C13" i="51" s="1"/>
  <c r="C14" i="51" s="1"/>
  <c r="C15" i="51" s="1"/>
  <c r="C16" i="51" s="1"/>
  <c r="C17" i="51" s="1"/>
  <c r="C18" i="51" s="1"/>
  <c r="C19" i="51" s="1"/>
  <c r="C20" i="51" s="1"/>
  <c r="C21" i="51" s="1"/>
  <c r="C22" i="51" s="1"/>
  <c r="C23" i="51" s="1"/>
  <c r="C24" i="51" s="1"/>
  <c r="C25" i="51" s="1"/>
  <c r="C26" i="51" s="1"/>
  <c r="D4" i="51"/>
  <c r="C6" i="50" l="1"/>
  <c r="C7" i="50" s="1"/>
  <c r="C8" i="50" s="1"/>
  <c r="C9" i="50" s="1"/>
  <c r="C10" i="50" s="1"/>
  <c r="C11" i="50" s="1"/>
  <c r="C12" i="50" s="1"/>
  <c r="C13" i="50" s="1"/>
  <c r="C14" i="50" s="1"/>
  <c r="C15" i="50" s="1"/>
  <c r="C16" i="50" s="1"/>
  <c r="C17" i="50" s="1"/>
  <c r="C18" i="50" s="1"/>
  <c r="C19" i="50" s="1"/>
  <c r="C20" i="50" s="1"/>
  <c r="C21" i="50" s="1"/>
  <c r="C22" i="50" s="1"/>
  <c r="C23" i="50" s="1"/>
  <c r="C24" i="50" s="1"/>
  <c r="C25" i="50" s="1"/>
  <c r="C26" i="50" s="1"/>
  <c r="C27" i="50" s="1"/>
  <c r="B4" i="50"/>
  <c r="D3" i="50"/>
  <c r="F42" i="3" s="1"/>
  <c r="D2" i="50"/>
  <c r="E42" i="3" s="1"/>
  <c r="B6" i="49"/>
  <c r="D2" i="49"/>
  <c r="E41" i="3" s="1"/>
  <c r="B4" i="49"/>
  <c r="D3" i="49"/>
  <c r="F41" i="3" s="1"/>
  <c r="B6" i="48"/>
  <c r="D2" i="48" s="1"/>
  <c r="E40" i="3" s="1"/>
  <c r="C6" i="48"/>
  <c r="C7" i="48" s="1"/>
  <c r="C8" i="48" s="1"/>
  <c r="C9" i="48" s="1"/>
  <c r="C10" i="48" s="1"/>
  <c r="C11" i="48" s="1"/>
  <c r="C12" i="48" s="1"/>
  <c r="C13" i="48" s="1"/>
  <c r="C14" i="48" s="1"/>
  <c r="C15" i="48" s="1"/>
  <c r="C16" i="48" s="1"/>
  <c r="C17" i="48" s="1"/>
  <c r="C18" i="48" s="1"/>
  <c r="C19" i="48" s="1"/>
  <c r="C20" i="48" s="1"/>
  <c r="C21" i="48" s="1"/>
  <c r="C22" i="48" s="1"/>
  <c r="C23" i="48" s="1"/>
  <c r="C24" i="48" s="1"/>
  <c r="C25" i="48" s="1"/>
  <c r="C26" i="48" s="1"/>
  <c r="B4" i="48"/>
  <c r="D3" i="48"/>
  <c r="F40" i="3" s="1"/>
  <c r="D3" i="47"/>
  <c r="F39" i="3" s="1"/>
  <c r="E39" i="3"/>
  <c r="C6" i="47"/>
  <c r="C7" i="47" s="1"/>
  <c r="C8" i="47" s="1"/>
  <c r="C9" i="47" s="1"/>
  <c r="C10" i="47" s="1"/>
  <c r="C11" i="47" s="1"/>
  <c r="C12" i="47" s="1"/>
  <c r="C13" i="47" s="1"/>
  <c r="C14" i="47" s="1"/>
  <c r="C15" i="47" s="1"/>
  <c r="C16" i="47" s="1"/>
  <c r="C17" i="47" s="1"/>
  <c r="C18" i="47" s="1"/>
  <c r="C19" i="47" s="1"/>
  <c r="C20" i="47" s="1"/>
  <c r="C21" i="47" s="1"/>
  <c r="C22" i="47" s="1"/>
  <c r="C23" i="47" s="1"/>
  <c r="C24" i="47" s="1"/>
  <c r="C25" i="47" s="1"/>
  <c r="C26" i="47" s="1"/>
  <c r="C27" i="47" s="1"/>
  <c r="B4" i="47"/>
  <c r="D2" i="47"/>
  <c r="G41" i="3" l="1"/>
  <c r="G42" i="3"/>
  <c r="D4" i="50"/>
  <c r="D4" i="49"/>
  <c r="D4" i="47"/>
  <c r="C6" i="49"/>
  <c r="C7" i="49" s="1"/>
  <c r="C8" i="49" s="1"/>
  <c r="C9" i="49" s="1"/>
  <c r="C10" i="49" s="1"/>
  <c r="C11" i="49" s="1"/>
  <c r="C12" i="49" s="1"/>
  <c r="C13" i="49" s="1"/>
  <c r="C14" i="49" s="1"/>
  <c r="C15" i="49" s="1"/>
  <c r="C16" i="49" s="1"/>
  <c r="C17" i="49" s="1"/>
  <c r="C18" i="49" s="1"/>
  <c r="D4" i="48"/>
  <c r="C6" i="46"/>
  <c r="C7" i="46" s="1"/>
  <c r="C8" i="46" s="1"/>
  <c r="C9" i="46" s="1"/>
  <c r="C10" i="46" s="1"/>
  <c r="C11" i="46" s="1"/>
  <c r="C12" i="46" s="1"/>
  <c r="C13" i="46" s="1"/>
  <c r="C14" i="46" s="1"/>
  <c r="C15" i="46" s="1"/>
  <c r="C16" i="46" s="1"/>
  <c r="C17" i="46" s="1"/>
  <c r="C18" i="46" s="1"/>
  <c r="C19" i="46" s="1"/>
  <c r="B4" i="46"/>
  <c r="D3" i="46"/>
  <c r="E38" i="3"/>
  <c r="D4" i="46" l="1"/>
  <c r="F38" i="3"/>
  <c r="G38" i="3" s="1"/>
  <c r="C6" i="45"/>
  <c r="C22" i="45" s="1"/>
  <c r="C23" i="45" s="1"/>
  <c r="C24" i="45" s="1"/>
  <c r="B4" i="45"/>
  <c r="D3" i="45"/>
  <c r="F37" i="3" s="1"/>
  <c r="D2" i="45"/>
  <c r="E37" i="3" s="1"/>
  <c r="G37" i="3" l="1"/>
  <c r="D4" i="45"/>
  <c r="C6" i="44"/>
  <c r="C7" i="44" s="1"/>
  <c r="B4" i="44"/>
  <c r="D3" i="44"/>
  <c r="F36" i="3" s="1"/>
  <c r="D2" i="44"/>
  <c r="E36" i="3" s="1"/>
  <c r="F34" i="3"/>
  <c r="E34" i="3"/>
  <c r="C6" i="43"/>
  <c r="C7" i="43" s="1"/>
  <c r="C8" i="43" s="1"/>
  <c r="C9" i="43" s="1"/>
  <c r="C10" i="43" s="1"/>
  <c r="C11" i="43" s="1"/>
  <c r="C12" i="43" s="1"/>
  <c r="C13" i="43" s="1"/>
  <c r="C14" i="43" s="1"/>
  <c r="C15" i="43" s="1"/>
  <c r="C16" i="43" s="1"/>
  <c r="C17" i="43" s="1"/>
  <c r="C18" i="43" s="1"/>
  <c r="C19" i="43" s="1"/>
  <c r="C20" i="43" s="1"/>
  <c r="C21" i="43" s="1"/>
  <c r="C22" i="43" s="1"/>
  <c r="C23" i="43" s="1"/>
  <c r="C24" i="43" s="1"/>
  <c r="C25" i="43" s="1"/>
  <c r="C26" i="43" s="1"/>
  <c r="C27" i="43" s="1"/>
  <c r="B4" i="43"/>
  <c r="D3" i="43"/>
  <c r="D2" i="43"/>
  <c r="D4" i="43" s="1"/>
  <c r="C6" i="42"/>
  <c r="C7" i="42" s="1"/>
  <c r="C8" i="42" s="1"/>
  <c r="C9" i="42" s="1"/>
  <c r="C10" i="42" s="1"/>
  <c r="C11" i="42" s="1"/>
  <c r="C12" i="42" s="1"/>
  <c r="C13" i="42" s="1"/>
  <c r="C14" i="42" s="1"/>
  <c r="C15" i="42" s="1"/>
  <c r="C16" i="42" s="1"/>
  <c r="C17" i="42" s="1"/>
  <c r="C18" i="42" s="1"/>
  <c r="C19" i="42" s="1"/>
  <c r="C20" i="42" s="1"/>
  <c r="C21" i="42" s="1"/>
  <c r="C22" i="42" s="1"/>
  <c r="C23" i="42" s="1"/>
  <c r="C24" i="42" s="1"/>
  <c r="C25" i="42" s="1"/>
  <c r="C26" i="42" s="1"/>
  <c r="C27" i="42" s="1"/>
  <c r="B4" i="42"/>
  <c r="D3" i="42"/>
  <c r="F33" i="3" s="1"/>
  <c r="D2" i="42"/>
  <c r="E33" i="3" s="1"/>
  <c r="C8" i="44" l="1"/>
  <c r="C9" i="44" s="1"/>
  <c r="C10" i="44" s="1"/>
  <c r="C11" i="44" s="1"/>
  <c r="C12" i="44" s="1"/>
  <c r="C13" i="44" s="1"/>
  <c r="C14" i="44" s="1"/>
  <c r="C15" i="44" s="1"/>
  <c r="C16" i="44" s="1"/>
  <c r="C17" i="44" s="1"/>
  <c r="C18" i="44" s="1"/>
  <c r="C19" i="44" s="1"/>
  <c r="C20" i="44" s="1"/>
  <c r="C21" i="44" s="1"/>
  <c r="C22" i="44" s="1"/>
  <c r="C23" i="44" s="1"/>
  <c r="C24" i="44" s="1"/>
  <c r="C25" i="44" s="1"/>
  <c r="C26" i="44" s="1"/>
  <c r="C27" i="44" s="1"/>
  <c r="C28" i="44" s="1"/>
  <c r="C29" i="44" s="1"/>
  <c r="C30" i="44" s="1"/>
  <c r="C31" i="44" s="1"/>
  <c r="C32" i="44" s="1"/>
  <c r="C33" i="44" s="1"/>
  <c r="C34" i="44" s="1"/>
  <c r="C35" i="44" s="1"/>
  <c r="C36" i="44" s="1"/>
  <c r="C37" i="44" s="1"/>
  <c r="C38" i="44" s="1"/>
  <c r="C39" i="44" s="1"/>
  <c r="C40" i="44" s="1"/>
  <c r="C41" i="44" s="1"/>
  <c r="C42" i="44" s="1"/>
  <c r="C43" i="44" s="1"/>
  <c r="C44" i="44" s="1"/>
  <c r="C45" i="44" s="1"/>
  <c r="D4" i="42"/>
  <c r="D4" i="44"/>
  <c r="C6" i="41" l="1"/>
  <c r="B4" i="41"/>
  <c r="D3" i="41"/>
  <c r="F32" i="3" s="1"/>
  <c r="G32" i="3" s="1"/>
  <c r="D2" i="41"/>
  <c r="D4" i="41" l="1"/>
  <c r="E32" i="3"/>
  <c r="C7" i="41"/>
  <c r="C8" i="41" s="1"/>
  <c r="C9" i="41" s="1"/>
  <c r="C10" i="41" s="1"/>
  <c r="C11" i="41" s="1"/>
  <c r="C12" i="41" s="1"/>
  <c r="C13" i="41" s="1"/>
  <c r="C14" i="41" s="1"/>
  <c r="C15" i="41" s="1"/>
  <c r="C16" i="41" s="1"/>
  <c r="C17" i="41" s="1"/>
  <c r="C18" i="41" s="1"/>
  <c r="C19" i="41" s="1"/>
  <c r="C20" i="41" s="1"/>
  <c r="C21" i="41" s="1"/>
  <c r="C22" i="41" s="1"/>
  <c r="C23" i="41" s="1"/>
  <c r="C24" i="41" s="1"/>
  <c r="C25" i="41" s="1"/>
  <c r="C26" i="41" s="1"/>
  <c r="C27" i="41" s="1"/>
  <c r="C6" i="40"/>
  <c r="B4" i="40"/>
  <c r="D3" i="40"/>
  <c r="F31" i="3" s="1"/>
  <c r="D2" i="40"/>
  <c r="C7" i="40" l="1"/>
  <c r="D4" i="40"/>
  <c r="E31" i="3"/>
  <c r="D3" i="8"/>
  <c r="D2" i="8"/>
  <c r="D3" i="17"/>
  <c r="D2" i="17"/>
  <c r="D3" i="36"/>
  <c r="F27" i="3" s="1"/>
  <c r="B7" i="36"/>
  <c r="D2" i="36" s="1"/>
  <c r="E27" i="3" s="1"/>
  <c r="B8" i="36"/>
  <c r="B9" i="36"/>
  <c r="D2" i="39"/>
  <c r="E30" i="3" s="1"/>
  <c r="D3" i="39"/>
  <c r="F30" i="3" s="1"/>
  <c r="B4" i="39"/>
  <c r="C6" i="39"/>
  <c r="C7" i="39" s="1"/>
  <c r="C8" i="39" s="1"/>
  <c r="C9" i="39" s="1"/>
  <c r="C10" i="39" s="1"/>
  <c r="C11" i="39" s="1"/>
  <c r="C12" i="39" s="1"/>
  <c r="C13" i="39" s="1"/>
  <c r="C14" i="39" s="1"/>
  <c r="C15" i="39" s="1"/>
  <c r="C16" i="39" s="1"/>
  <c r="C17" i="39" s="1"/>
  <c r="C18" i="39" s="1"/>
  <c r="C19" i="39" s="1"/>
  <c r="C20" i="39" s="1"/>
  <c r="C21" i="39" s="1"/>
  <c r="C22" i="39" s="1"/>
  <c r="C23" i="39" s="1"/>
  <c r="C24" i="39" s="1"/>
  <c r="C25" i="39" s="1"/>
  <c r="C26" i="39" s="1"/>
  <c r="C27" i="39" s="1"/>
  <c r="C8" i="40" l="1"/>
  <c r="C9" i="40" s="1"/>
  <c r="C10" i="40" s="1"/>
  <c r="C11" i="40" s="1"/>
  <c r="C12" i="40" s="1"/>
  <c r="C13" i="40" s="1"/>
  <c r="C14" i="40" s="1"/>
  <c r="C15" i="40" s="1"/>
  <c r="C16" i="40" s="1"/>
  <c r="C17" i="40" s="1"/>
  <c r="C18" i="40" s="1"/>
  <c r="C19" i="40" s="1"/>
  <c r="C20" i="40" s="1"/>
  <c r="C21" i="40" s="1"/>
  <c r="C22" i="40" s="1"/>
  <c r="C23" i="40" s="1"/>
  <c r="C24" i="40" s="1"/>
  <c r="C25" i="40" s="1"/>
  <c r="C26" i="40" s="1"/>
  <c r="C27" i="40" s="1"/>
  <c r="D4" i="39"/>
  <c r="F29" i="3"/>
  <c r="B8" i="38"/>
  <c r="B7" i="38"/>
  <c r="B6" i="38"/>
  <c r="D2" i="38" s="1"/>
  <c r="C6" i="38"/>
  <c r="C7" i="38" s="1"/>
  <c r="C8" i="38" s="1"/>
  <c r="C9" i="38" s="1"/>
  <c r="C10" i="38" s="1"/>
  <c r="C11" i="38" s="1"/>
  <c r="C12" i="38" s="1"/>
  <c r="C13" i="38" s="1"/>
  <c r="C14" i="38" s="1"/>
  <c r="C15" i="38" s="1"/>
  <c r="C16" i="38" s="1"/>
  <c r="C17" i="38" s="1"/>
  <c r="C18" i="38" s="1"/>
  <c r="C19" i="38" s="1"/>
  <c r="C20" i="38" s="1"/>
  <c r="C21" i="38" s="1"/>
  <c r="C22" i="38" s="1"/>
  <c r="C23" i="38" s="1"/>
  <c r="C24" i="38" s="1"/>
  <c r="C25" i="38" s="1"/>
  <c r="C26" i="38" s="1"/>
  <c r="B4" i="38"/>
  <c r="D3" i="38"/>
  <c r="C6" i="37"/>
  <c r="B4" i="37"/>
  <c r="D3" i="37"/>
  <c r="D4" i="38" l="1"/>
  <c r="E29" i="3"/>
  <c r="F28" i="3"/>
  <c r="E28" i="3"/>
  <c r="G28" i="3" s="1"/>
  <c r="C7" i="37"/>
  <c r="C8" i="37" s="1"/>
  <c r="C9" i="37" s="1"/>
  <c r="C10" i="37" s="1"/>
  <c r="C11" i="37" s="1"/>
  <c r="C12" i="37" s="1"/>
  <c r="C13" i="37" s="1"/>
  <c r="C14" i="37" s="1"/>
  <c r="C15" i="37" s="1"/>
  <c r="C16" i="37" s="1"/>
  <c r="D4" i="37" l="1"/>
  <c r="C6" i="36"/>
  <c r="C7" i="36" s="1"/>
  <c r="C8" i="36" s="1"/>
  <c r="C9" i="36" s="1"/>
  <c r="C10" i="36" s="1"/>
  <c r="C11" i="36" s="1"/>
  <c r="C12" i="36" s="1"/>
  <c r="C13" i="36" s="1"/>
  <c r="C14" i="36" s="1"/>
  <c r="C15" i="36" s="1"/>
  <c r="C16" i="36" s="1"/>
  <c r="C17" i="36" s="1"/>
  <c r="C18" i="36" s="1"/>
  <c r="C19" i="36" s="1"/>
  <c r="C20" i="36" s="1"/>
  <c r="C21" i="36" s="1"/>
  <c r="C22" i="36" s="1"/>
  <c r="C23" i="36" s="1"/>
  <c r="C24" i="36" s="1"/>
  <c r="C25" i="36" s="1"/>
  <c r="C26" i="36" s="1"/>
  <c r="C27" i="36" s="1"/>
  <c r="B4" i="36"/>
  <c r="D4" i="36" l="1"/>
  <c r="B8" i="35"/>
  <c r="B7" i="35"/>
  <c r="D2" i="35" l="1"/>
  <c r="C6" i="35"/>
  <c r="C7" i="35" s="1"/>
  <c r="C8" i="35" s="1"/>
  <c r="C9" i="35" s="1"/>
  <c r="C10" i="35" s="1"/>
  <c r="C11" i="35" s="1"/>
  <c r="C12" i="35" s="1"/>
  <c r="C13" i="35" s="1"/>
  <c r="C14" i="35" s="1"/>
  <c r="C15" i="35" s="1"/>
  <c r="C16" i="35" s="1"/>
  <c r="C17" i="35" s="1"/>
  <c r="C18" i="35" s="1"/>
  <c r="C19" i="35" s="1"/>
  <c r="C20" i="35" s="1"/>
  <c r="C21" i="35" s="1"/>
  <c r="C22" i="35" s="1"/>
  <c r="C23" i="35" s="1"/>
  <c r="C24" i="35" s="1"/>
  <c r="C25" i="35" s="1"/>
  <c r="C26" i="35" s="1"/>
  <c r="B4" i="35"/>
  <c r="D3" i="35"/>
  <c r="F26" i="3" s="1"/>
  <c r="G26" i="3" s="1"/>
  <c r="F25" i="3"/>
  <c r="B6" i="34"/>
  <c r="D2" i="34" s="1"/>
  <c r="E25" i="3" s="1"/>
  <c r="C6" i="34"/>
  <c r="C7" i="34" s="1"/>
  <c r="C8" i="34" s="1"/>
  <c r="C9" i="34" s="1"/>
  <c r="C10" i="34" s="1"/>
  <c r="C11" i="34" s="1"/>
  <c r="C12" i="34" s="1"/>
  <c r="C13" i="34" s="1"/>
  <c r="C14" i="34" s="1"/>
  <c r="C15" i="34" s="1"/>
  <c r="C16" i="34" s="1"/>
  <c r="C17" i="34" s="1"/>
  <c r="C18" i="34" s="1"/>
  <c r="C19" i="34" s="1"/>
  <c r="C20" i="34" s="1"/>
  <c r="C21" i="34" s="1"/>
  <c r="C22" i="34" s="1"/>
  <c r="C23" i="34" s="1"/>
  <c r="C24" i="34" s="1"/>
  <c r="C25" i="34" s="1"/>
  <c r="C26" i="34" s="1"/>
  <c r="B4" i="34"/>
  <c r="D3" i="34"/>
  <c r="B6" i="33"/>
  <c r="E22" i="3"/>
  <c r="C6" i="33"/>
  <c r="C7" i="33" s="1"/>
  <c r="C8" i="33" s="1"/>
  <c r="C9" i="33" s="1"/>
  <c r="C10" i="33" s="1"/>
  <c r="C11" i="33" s="1"/>
  <c r="C12" i="33" s="1"/>
  <c r="C13" i="33" s="1"/>
  <c r="C14" i="33" s="1"/>
  <c r="C15" i="33" s="1"/>
  <c r="C16" i="33" s="1"/>
  <c r="C17" i="33" s="1"/>
  <c r="C18" i="33" s="1"/>
  <c r="C19" i="33" s="1"/>
  <c r="C20" i="33" s="1"/>
  <c r="C21" i="33" s="1"/>
  <c r="C22" i="33" s="1"/>
  <c r="C23" i="33" s="1"/>
  <c r="C24" i="33" s="1"/>
  <c r="C25" i="33" s="1"/>
  <c r="C26" i="33" s="1"/>
  <c r="C27" i="33" s="1"/>
  <c r="B4" i="33"/>
  <c r="D3" i="33"/>
  <c r="F24" i="3" s="1"/>
  <c r="D2" i="33"/>
  <c r="C6" i="31"/>
  <c r="C7" i="31" s="1"/>
  <c r="C8" i="31" s="1"/>
  <c r="C9" i="31" s="1"/>
  <c r="C10" i="31" s="1"/>
  <c r="C11" i="31" s="1"/>
  <c r="C12" i="31" s="1"/>
  <c r="C13" i="31" s="1"/>
  <c r="C14" i="31" s="1"/>
  <c r="C15" i="31" s="1"/>
  <c r="C16" i="31" s="1"/>
  <c r="C17" i="31" s="1"/>
  <c r="C18" i="31" s="1"/>
  <c r="C19" i="31" s="1"/>
  <c r="C20" i="31" s="1"/>
  <c r="C21" i="31" s="1"/>
  <c r="C22" i="31" s="1"/>
  <c r="C23" i="31" s="1"/>
  <c r="C24" i="31" s="1"/>
  <c r="C25" i="31" s="1"/>
  <c r="C26" i="31" s="1"/>
  <c r="B4" i="31"/>
  <c r="D3" i="31"/>
  <c r="F23" i="3" s="1"/>
  <c r="E23" i="3"/>
  <c r="D3" i="29"/>
  <c r="F22" i="3" s="1"/>
  <c r="C6" i="29"/>
  <c r="C7" i="29" s="1"/>
  <c r="C8" i="29" s="1"/>
  <c r="C9" i="29" s="1"/>
  <c r="C10" i="29" s="1"/>
  <c r="C11" i="29" s="1"/>
  <c r="C12" i="29" s="1"/>
  <c r="C13" i="29" s="1"/>
  <c r="C14" i="29" s="1"/>
  <c r="C15" i="29" s="1"/>
  <c r="C16" i="29" s="1"/>
  <c r="B4" i="29"/>
  <c r="G23" i="3" l="1"/>
  <c r="G22" i="3"/>
  <c r="C27" i="31"/>
  <c r="C28" i="31" s="1"/>
  <c r="C29" i="31" s="1"/>
  <c r="C30" i="31" s="1"/>
  <c r="C31" i="31" s="1"/>
  <c r="C32" i="31" s="1"/>
  <c r="C33" i="31" s="1"/>
  <c r="C34" i="31" s="1"/>
  <c r="C35" i="31" s="1"/>
  <c r="C36" i="31" s="1"/>
  <c r="C37" i="31" s="1"/>
  <c r="C38" i="31" s="1"/>
  <c r="D4" i="33"/>
  <c r="C30" i="29"/>
  <c r="C31" i="29" s="1"/>
  <c r="C32" i="29" s="1"/>
  <c r="C33" i="29" s="1"/>
  <c r="C34" i="29" s="1"/>
  <c r="C35" i="29" s="1"/>
  <c r="C36" i="29" s="1"/>
  <c r="C37" i="29" s="1"/>
  <c r="D4" i="29"/>
  <c r="D4" i="35"/>
  <c r="E26" i="3"/>
  <c r="D4" i="34"/>
  <c r="E24" i="3"/>
  <c r="D4" i="31"/>
  <c r="E12" i="3"/>
  <c r="F11" i="3"/>
  <c r="E11" i="3"/>
  <c r="D2" i="11"/>
  <c r="E7" i="3" s="1"/>
  <c r="E6" i="3"/>
  <c r="B6" i="28" l="1"/>
  <c r="C6" i="28"/>
  <c r="C7" i="28" s="1"/>
  <c r="C8" i="28" s="1"/>
  <c r="C9" i="28" s="1"/>
  <c r="C10" i="28" s="1"/>
  <c r="C11" i="28" s="1"/>
  <c r="C12" i="28" s="1"/>
  <c r="C13" i="28" s="1"/>
  <c r="C14" i="28" s="1"/>
  <c r="C15" i="28" s="1"/>
  <c r="C16" i="28" s="1"/>
  <c r="C17" i="28" s="1"/>
  <c r="C18" i="28" s="1"/>
  <c r="C19" i="28" s="1"/>
  <c r="C20" i="28" s="1"/>
  <c r="C21" i="28" s="1"/>
  <c r="C22" i="28" s="1"/>
  <c r="C23" i="28" s="1"/>
  <c r="C24" i="28" s="1"/>
  <c r="C25" i="28" s="1"/>
  <c r="C26" i="28" s="1"/>
  <c r="C27" i="28" s="1"/>
  <c r="B4" i="28"/>
  <c r="D3" i="28"/>
  <c r="F21" i="3" s="1"/>
  <c r="D2" i="28"/>
  <c r="E21" i="3" s="1"/>
  <c r="D4" i="28" l="1"/>
  <c r="B6" i="27" l="1"/>
  <c r="D2" i="27" s="1"/>
  <c r="E20" i="3" s="1"/>
  <c r="C6" i="27"/>
  <c r="B4" i="27"/>
  <c r="D3" i="27"/>
  <c r="F20" i="3" s="1"/>
  <c r="C7" i="27" l="1"/>
  <c r="C8" i="27" s="1"/>
  <c r="C9" i="27" s="1"/>
  <c r="C10" i="27" s="1"/>
  <c r="C11" i="27" s="1"/>
  <c r="C12" i="27" s="1"/>
  <c r="C13" i="27" s="1"/>
  <c r="C14" i="27" s="1"/>
  <c r="C15" i="27" s="1"/>
  <c r="C16" i="27" s="1"/>
  <c r="C17" i="27" s="1"/>
  <c r="C18" i="27" s="1"/>
  <c r="C19" i="27" s="1"/>
  <c r="C20" i="27" s="1"/>
  <c r="C21" i="27" s="1"/>
  <c r="C22" i="27" s="1"/>
  <c r="C23" i="27" s="1"/>
  <c r="C24" i="27" s="1"/>
  <c r="C25" i="27" s="1"/>
  <c r="C26" i="27" s="1"/>
  <c r="D4" i="27"/>
  <c r="E4" i="3" l="1"/>
  <c r="B6" i="26" l="1"/>
  <c r="D2" i="26" s="1"/>
  <c r="E17" i="3" s="1"/>
  <c r="G17" i="3" s="1"/>
  <c r="C6" i="26"/>
  <c r="C7" i="26" s="1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C21" i="26" s="1"/>
  <c r="C22" i="26" s="1"/>
  <c r="C23" i="26" s="1"/>
  <c r="B4" i="26"/>
  <c r="D3" i="26"/>
  <c r="F17" i="3" s="1"/>
  <c r="D4" i="26" l="1"/>
  <c r="B4" i="15"/>
  <c r="C6" i="24"/>
  <c r="C7" i="24" s="1"/>
  <c r="C8" i="24" s="1"/>
  <c r="C9" i="24" s="1"/>
  <c r="C10" i="24" s="1"/>
  <c r="C11" i="24" s="1"/>
  <c r="C12" i="24" s="1"/>
  <c r="C13" i="24" s="1"/>
  <c r="C14" i="24" s="1"/>
  <c r="C15" i="24" s="1"/>
  <c r="C16" i="24" s="1"/>
  <c r="C17" i="24" s="1"/>
  <c r="C18" i="24" s="1"/>
  <c r="C19" i="24" s="1"/>
  <c r="C20" i="24" s="1"/>
  <c r="C21" i="24" s="1"/>
  <c r="C22" i="24" s="1"/>
  <c r="C23" i="24" s="1"/>
  <c r="B4" i="24"/>
  <c r="D3" i="24"/>
  <c r="F19" i="3" s="1"/>
  <c r="D2" i="24"/>
  <c r="D4" i="24" l="1"/>
  <c r="E19" i="3"/>
  <c r="B6" i="23"/>
  <c r="C6" i="23" s="1"/>
  <c r="C7" i="23" s="1"/>
  <c r="C8" i="23" s="1"/>
  <c r="C9" i="23" s="1"/>
  <c r="C10" i="23" s="1"/>
  <c r="C11" i="23" s="1"/>
  <c r="C12" i="23" s="1"/>
  <c r="C13" i="23" s="1"/>
  <c r="C14" i="23" s="1"/>
  <c r="C15" i="23" s="1"/>
  <c r="C16" i="23" s="1"/>
  <c r="C17" i="23" s="1"/>
  <c r="C18" i="23" s="1"/>
  <c r="C19" i="23" s="1"/>
  <c r="C20" i="23" s="1"/>
  <c r="C21" i="23" s="1"/>
  <c r="C22" i="23" s="1"/>
  <c r="C23" i="23" s="1"/>
  <c r="C24" i="23" s="1"/>
  <c r="C25" i="23" s="1"/>
  <c r="C26" i="23" s="1"/>
  <c r="B4" i="23"/>
  <c r="D3" i="23"/>
  <c r="F16" i="3" s="1"/>
  <c r="C6" i="21"/>
  <c r="C7" i="21" s="1"/>
  <c r="C8" i="21" s="1"/>
  <c r="C9" i="21" s="1"/>
  <c r="C10" i="21" s="1"/>
  <c r="C11" i="21" s="1"/>
  <c r="C12" i="21" s="1"/>
  <c r="C13" i="21" s="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B4" i="21"/>
  <c r="D3" i="21"/>
  <c r="F15" i="3" s="1"/>
  <c r="D2" i="21"/>
  <c r="E15" i="3" s="1"/>
  <c r="D2" i="23" l="1"/>
  <c r="D4" i="21"/>
  <c r="D4" i="23" l="1"/>
  <c r="E16" i="3"/>
  <c r="G16" i="3" s="1"/>
  <c r="C6" i="20"/>
  <c r="C7" i="20" s="1"/>
  <c r="C8" i="20" s="1"/>
  <c r="C9" i="20" s="1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B4" i="20"/>
  <c r="D3" i="20"/>
  <c r="F14" i="3" s="1"/>
  <c r="D2" i="20"/>
  <c r="E14" i="3" s="1"/>
  <c r="D4" i="20" l="1"/>
  <c r="C6" i="19" l="1"/>
  <c r="C7" i="19" s="1"/>
  <c r="C8" i="19" s="1"/>
  <c r="C9" i="19" s="1"/>
  <c r="C10" i="19" s="1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C23" i="19" s="1"/>
  <c r="C24" i="19" s="1"/>
  <c r="C25" i="19" s="1"/>
  <c r="C26" i="19" s="1"/>
  <c r="B4" i="19"/>
  <c r="D3" i="19"/>
  <c r="F13" i="3" s="1"/>
  <c r="D2" i="19"/>
  <c r="D4" i="19" l="1"/>
  <c r="E13" i="3"/>
  <c r="B4" i="18"/>
  <c r="F12" i="3"/>
  <c r="D4" i="18" l="1"/>
  <c r="C6" i="18"/>
  <c r="C7" i="18" s="1"/>
  <c r="C8" i="18" s="1"/>
  <c r="C9" i="18" s="1"/>
  <c r="C10" i="18" s="1"/>
  <c r="C11" i="18" s="1"/>
  <c r="C6" i="17"/>
  <c r="C7" i="17" s="1"/>
  <c r="C8" i="17" s="1"/>
  <c r="C9" i="17" s="1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25" i="17" s="1"/>
  <c r="B4" i="17"/>
  <c r="C12" i="18" l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D4" i="17"/>
  <c r="D2" i="16"/>
  <c r="E10" i="3" s="1"/>
  <c r="B4" i="16"/>
  <c r="D3" i="16"/>
  <c r="F10" i="3" s="1"/>
  <c r="G10" i="3" s="1"/>
  <c r="D4" i="16" l="1"/>
  <c r="C6" i="16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C26" i="16" s="1"/>
  <c r="B7" i="13" l="1"/>
  <c r="B8" i="13"/>
  <c r="B6" i="13"/>
  <c r="C6" i="15" l="1"/>
  <c r="C7" i="15" s="1"/>
  <c r="C8" i="15" s="1"/>
  <c r="C9" i="15" s="1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D3" i="15"/>
  <c r="F18" i="3" s="1"/>
  <c r="D2" i="15"/>
  <c r="E18" i="3" s="1"/>
  <c r="B4" i="10"/>
  <c r="C6" i="13"/>
  <c r="C7" i="13" s="1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23" i="13" s="1"/>
  <c r="C24" i="13" s="1"/>
  <c r="C25" i="13" s="1"/>
  <c r="D4" i="15" l="1"/>
  <c r="C26" i="13"/>
  <c r="B4" i="13"/>
  <c r="D3" i="13"/>
  <c r="F9" i="3" s="1"/>
  <c r="D2" i="13"/>
  <c r="E9" i="3" s="1"/>
  <c r="D4" i="13" l="1"/>
  <c r="F4" i="3"/>
  <c r="G4" i="3" l="1"/>
  <c r="D3" i="9"/>
  <c r="F5" i="3" s="1"/>
  <c r="D2" i="9"/>
  <c r="E5" i="3" s="1"/>
  <c r="F6" i="3"/>
  <c r="G6" i="3" s="1"/>
  <c r="D3" i="11"/>
  <c r="F7" i="3" s="1"/>
  <c r="G7" i="3" s="1"/>
  <c r="D2" i="12"/>
  <c r="E8" i="3" s="1"/>
  <c r="D3" i="12"/>
  <c r="C6" i="12"/>
  <c r="B4" i="12"/>
  <c r="E82" i="3" l="1"/>
  <c r="C7" i="12"/>
  <c r="C8" i="12" s="1"/>
  <c r="C9" i="12" s="1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D4" i="12"/>
  <c r="F8" i="3"/>
  <c r="G8" i="3" s="1"/>
  <c r="C6" i="9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6" i="8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6" i="11"/>
  <c r="C7" i="11" s="1"/>
  <c r="C6" i="10"/>
  <c r="C7" i="10" s="1"/>
  <c r="C8" i="10" s="1"/>
  <c r="C9" i="10" s="1"/>
  <c r="C10" i="10" s="1"/>
  <c r="C11" i="10" s="1"/>
  <c r="C12" i="10" s="1"/>
  <c r="C24" i="12" l="1"/>
  <c r="C25" i="12" s="1"/>
  <c r="C26" i="12" s="1"/>
  <c r="C27" i="12" s="1"/>
  <c r="C28" i="12" s="1"/>
  <c r="C29" i="12" s="1"/>
  <c r="C30" i="12" s="1"/>
  <c r="C31" i="12" s="1"/>
  <c r="C32" i="12" s="1"/>
  <c r="C33" i="12" s="1"/>
  <c r="C34" i="12" s="1"/>
  <c r="C35" i="12" s="1"/>
  <c r="C36" i="12" s="1"/>
  <c r="G82" i="3"/>
  <c r="F82" i="3"/>
  <c r="C13" i="10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8" i="11"/>
  <c r="C9" i="11" s="1"/>
  <c r="C10" i="11" s="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17" i="8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B4" i="11"/>
  <c r="B4" i="9"/>
  <c r="D4" i="11" l="1"/>
  <c r="D4" i="10"/>
  <c r="D4" i="9"/>
  <c r="B4" i="8" l="1"/>
  <c r="D4" i="8" l="1"/>
</calcChain>
</file>

<file path=xl/sharedStrings.xml><?xml version="1.0" encoding="utf-8"?>
<sst xmlns="http://schemas.openxmlformats.org/spreadsheetml/2006/main" count="2069" uniqueCount="611">
  <si>
    <t>الاسم</t>
  </si>
  <si>
    <t>رقم البطاقة</t>
  </si>
  <si>
    <t xml:space="preserve">كشف حساب بالاجمالى </t>
  </si>
  <si>
    <t xml:space="preserve">اجمالى المبلغ </t>
  </si>
  <si>
    <t xml:space="preserve">اجمالى السداد </t>
  </si>
  <si>
    <t xml:space="preserve">تاريخ اليوم </t>
  </si>
  <si>
    <t>موقع العمل</t>
  </si>
  <si>
    <t>B2</t>
  </si>
  <si>
    <t>مدين</t>
  </si>
  <si>
    <t>دائن</t>
  </si>
  <si>
    <t>رصيد</t>
  </si>
  <si>
    <t>بيان</t>
  </si>
  <si>
    <t>رقم السند</t>
  </si>
  <si>
    <t>المتبقى</t>
  </si>
  <si>
    <t>ملخص التقرير المالى</t>
  </si>
  <si>
    <t>بيان الاعمال</t>
  </si>
  <si>
    <t>الموقع</t>
  </si>
  <si>
    <t>المبلغ المتفق عليه بالمقايسه</t>
  </si>
  <si>
    <t>المسدد له</t>
  </si>
  <si>
    <t>المتبقى له</t>
  </si>
  <si>
    <t>م</t>
  </si>
  <si>
    <t>الاجمـــــــــــــــالى</t>
  </si>
  <si>
    <t>رقم التليفون</t>
  </si>
  <si>
    <t>كشف حساب بالاجمالى  ( للمصنعية )</t>
  </si>
  <si>
    <t xml:space="preserve">سيد عثمان محمد عثمان </t>
  </si>
  <si>
    <t>ابراهيم جمال رجب عويس ابراهيم</t>
  </si>
  <si>
    <t>محمود نبيل درويش احمد حسن</t>
  </si>
  <si>
    <t>اسلام مجدي عبدالتواب ابراهيم</t>
  </si>
  <si>
    <t>مصطفي عبدالرحيم الفا للالوميتال</t>
  </si>
  <si>
    <t>علي رجب جوده مخلوف</t>
  </si>
  <si>
    <t>الدور الاداري</t>
  </si>
  <si>
    <t>نقاش</t>
  </si>
  <si>
    <t>سباك</t>
  </si>
  <si>
    <t>B7</t>
  </si>
  <si>
    <t>نجار</t>
  </si>
  <si>
    <t>شقه امام نادي قارون</t>
  </si>
  <si>
    <t>كهربائي</t>
  </si>
  <si>
    <t>الوميتال</t>
  </si>
  <si>
    <t>فيلا مصر اسكندريه</t>
  </si>
  <si>
    <t>نجار - شقه امام نادي قارون</t>
  </si>
  <si>
    <t>كهربائي - شقه امام نادي قارون</t>
  </si>
  <si>
    <t>الوميتال - فيلا مصر اسكندريه</t>
  </si>
  <si>
    <t>نجار - B2</t>
  </si>
  <si>
    <t>نقاشه و دهانات حوائط</t>
  </si>
  <si>
    <t>نقاش - الدور الاداري - برج المناره</t>
  </si>
  <si>
    <t>سباك - B7 - فيو بارك</t>
  </si>
  <si>
    <t>تأسيس صواعد سباكه</t>
  </si>
  <si>
    <t>تـأسيس و تشطيب اعمال الكهرباء</t>
  </si>
  <si>
    <t>توريد و تركيب حلوق خشبيه 54*1000 B5</t>
  </si>
  <si>
    <t>توريد و تركيب حلوق خشبيه 96*1100 B2</t>
  </si>
  <si>
    <t>توريد و تركيب حلوق خشبيه 54*1100 B7</t>
  </si>
  <si>
    <t xml:space="preserve">دفعة مقدمة من ح/ اعمال الوميتال - عمارة طريق مصر اسكندرية </t>
  </si>
  <si>
    <t>دفعة 3 من ح/ اعمال الوميتال طريق مصر اسكندرية</t>
  </si>
  <si>
    <t xml:space="preserve">دفعة من ح/ اعمال المويتال طريق مصر اسكندرية </t>
  </si>
  <si>
    <t>دفعة من ح/ عمارة طريق مصر اسكندرية الصحراوي</t>
  </si>
  <si>
    <t>دفعة من ح/ الالمويتال</t>
  </si>
  <si>
    <t xml:space="preserve">دفعة من اعمال الوميتال طريق مصر اسكندرية </t>
  </si>
  <si>
    <t xml:space="preserve">دفعه من حساب الوميتال عماره طريق اسكندريه </t>
  </si>
  <si>
    <t>دفعه من اعمال الالوميتال عماره مصر اسكدندريه</t>
  </si>
  <si>
    <t xml:space="preserve">دفعة من ح/ اعمال الوميتال طريق مصر اسكندرية </t>
  </si>
  <si>
    <t xml:space="preserve">دفعه من اعمال الوميتال عماره طريق مصر اسكندريه </t>
  </si>
  <si>
    <t>من حساب عماره طريق مصر اسكندريه</t>
  </si>
  <si>
    <t>من حساب الفا الوميتال عماره طريق مصر اسكندريه</t>
  </si>
  <si>
    <t>من حساب الوميتال عماره طريق مصر اسكندريه</t>
  </si>
  <si>
    <t xml:space="preserve">توريد و تركيب شبابيك و بلاكونات  580م2 </t>
  </si>
  <si>
    <t>دفعة 1 من ح/ توريد حلقان خشب B2</t>
  </si>
  <si>
    <t xml:space="preserve">دفعه من اعمال توريد و تركيب حلوق خشب فيو بارك </t>
  </si>
  <si>
    <t xml:space="preserve">دفعه من اعمال توريد و تركيب حلوق خشب برج B2 , B7 فيو بارك </t>
  </si>
  <si>
    <t>من ح توريد و تركيب حلوق خشب برج B5 - فيو بارك</t>
  </si>
  <si>
    <t>من ح توريد و تركيب حلوق خشب برج B7 - فيو بارك</t>
  </si>
  <si>
    <t>خصم نظافه البرجين</t>
  </si>
  <si>
    <t>دفعه من ح اعمال نقاشه شقه الحاج علي - اداري</t>
  </si>
  <si>
    <t>محمد حمدي احمد اسماعيل</t>
  </si>
  <si>
    <t>تجهيز التكييف</t>
  </si>
  <si>
    <t>تجهيز تكييفات - شقه امام نادي قارون</t>
  </si>
  <si>
    <t xml:space="preserve">تجهيز مواسير تكييفات </t>
  </si>
  <si>
    <t xml:space="preserve">سداد بايصال </t>
  </si>
  <si>
    <t>احمد سيد احمد محمد</t>
  </si>
  <si>
    <t>الوميتال - الدور الاداري - برج المناره</t>
  </si>
  <si>
    <t>توريد و تركيب الوميتال</t>
  </si>
  <si>
    <t xml:space="preserve">دفعه من ح اعمال الوميتال شقه الحاج علي </t>
  </si>
  <si>
    <t>محاره</t>
  </si>
  <si>
    <t>محاره - B2</t>
  </si>
  <si>
    <t>الحوائط الداخليه * 25 ج للمتر شامل التشوين</t>
  </si>
  <si>
    <t>الأسقف الداخليه 30 ج للمتر</t>
  </si>
  <si>
    <t>مدار السلم حوائط و سقف 30 ج للمتر</t>
  </si>
  <si>
    <t>الواجهه محاره شامله السقاله 45 ج للمتر</t>
  </si>
  <si>
    <t xml:space="preserve">المناور و طرطشه تشطيب 45 ج للمتر </t>
  </si>
  <si>
    <t>العرانيس بالواجهه 20 ج للمتر</t>
  </si>
  <si>
    <t xml:space="preserve">محمود هاشم توفيق ( ابو حمزه ) </t>
  </si>
  <si>
    <t xml:space="preserve">من اعمال محاره برج B2 - فيو بارك </t>
  </si>
  <si>
    <t>ناصر سيد حسن محمد ( العجرودي )</t>
  </si>
  <si>
    <t>شقه الحاج علي السنراوي السابع</t>
  </si>
  <si>
    <t>شقه السابع علي السنراوي</t>
  </si>
  <si>
    <t xml:space="preserve">دفعه من 2 ح اعمال محاره شقه علي السنراوي - برج المناره </t>
  </si>
  <si>
    <t>محاره - شقه السابع السنراوي</t>
  </si>
  <si>
    <t>محاره - شقه امام نادي قارون</t>
  </si>
  <si>
    <t>سداد دفعه من ح اعمال محاره و نحاته شقه اسلام نادي قارون</t>
  </si>
  <si>
    <t>دفعه من ح اعمال خمس ابواب شقه اسلام نادي قارون</t>
  </si>
  <si>
    <t>كهربائي - برج A3</t>
  </si>
  <si>
    <t>رمي خراطيم 9 سقف</t>
  </si>
  <si>
    <t>محمد احمد احمد نجدي</t>
  </si>
  <si>
    <t>A3</t>
  </si>
  <si>
    <t>محمد رجب محمد علي خليفه</t>
  </si>
  <si>
    <t>جبس بورد</t>
  </si>
  <si>
    <t>سباك - الدور الاداري</t>
  </si>
  <si>
    <t>01090951707</t>
  </si>
  <si>
    <t>اعمال تشطيب السباكه</t>
  </si>
  <si>
    <t>سداد ح اعمال سباكه شقق اداري علي محمد</t>
  </si>
  <si>
    <t>سداد ح اعمال سباكه شقة اسلام نادي قارون</t>
  </si>
  <si>
    <t>اعمال سباكه شقه قارون</t>
  </si>
  <si>
    <t xml:space="preserve">حبس بورد - شقة اسلام </t>
  </si>
  <si>
    <t xml:space="preserve">اعمال جبس بورد متوسط سعر المتر 280 - 300 </t>
  </si>
  <si>
    <t>اعمال محاره</t>
  </si>
  <si>
    <t>مصيص السقف</t>
  </si>
  <si>
    <t>تصفيه حساب نقاش و استورجي</t>
  </si>
  <si>
    <t>من ح المصنعيه</t>
  </si>
  <si>
    <t>كهربائي - B7</t>
  </si>
  <si>
    <t xml:space="preserve"> تشطيب اعمال الكهرباء 36 شقه</t>
  </si>
  <si>
    <t>4ابواب شقه</t>
  </si>
  <si>
    <t>ثمانيه ابواب غرفه</t>
  </si>
  <si>
    <t>دهان حوائط المكتبين الاداريين</t>
  </si>
  <si>
    <t>علي ايمن رجب عويس</t>
  </si>
  <si>
    <t>باغوص</t>
  </si>
  <si>
    <t xml:space="preserve">4حلوق 4 شقق 7.5 دور * 910 ج </t>
  </si>
  <si>
    <t xml:space="preserve"> </t>
  </si>
  <si>
    <t>تعديلات في ابواب استر</t>
  </si>
  <si>
    <t>حساب التعديلات</t>
  </si>
  <si>
    <t>سيد حامد محمود ابراهيم</t>
  </si>
  <si>
    <t>B5</t>
  </si>
  <si>
    <t>بياض - B5</t>
  </si>
  <si>
    <t xml:space="preserve">سيد حامد محمود ابراهيم </t>
  </si>
  <si>
    <t>بياض - B7</t>
  </si>
  <si>
    <t>بياض</t>
  </si>
  <si>
    <t xml:space="preserve">اعمال بياض للبرج داخلي و خارجي و مناور </t>
  </si>
  <si>
    <t>سعر متر الاسقف الداخليه</t>
  </si>
  <si>
    <t>سعر متر المحاره بالحوائط الداخليه</t>
  </si>
  <si>
    <t>سعر متر مدار السلم حوائط و اسقف</t>
  </si>
  <si>
    <t>سعر متر واجهه محاره شامله السقاله</t>
  </si>
  <si>
    <t>سعر المتر بالمناور محاره و طرطشه</t>
  </si>
  <si>
    <t>سعر متر عرانيس الواجهه</t>
  </si>
  <si>
    <t>سعر متر البرامق</t>
  </si>
  <si>
    <t>سعر متر نباتا</t>
  </si>
  <si>
    <t>سعر متر عمود سبرس دوران</t>
  </si>
  <si>
    <t>سباك - برج وادي الريان</t>
  </si>
  <si>
    <t>وادي الريان</t>
  </si>
  <si>
    <t>استكمال اعمال الصواعد و الصرف سبعه ادوار و الرووف</t>
  </si>
  <si>
    <t>كهربائي - وادي الريان</t>
  </si>
  <si>
    <t>اعمال الكهرباء تأسيس سبعه ادوار و الرووف</t>
  </si>
  <si>
    <t>بياض - وادي الريان</t>
  </si>
  <si>
    <t>محاره و دهان</t>
  </si>
  <si>
    <t>سعر متر المناور و السلالم الداخلي</t>
  </si>
  <si>
    <t xml:space="preserve">سعر متر محاره الواجهه و دهان </t>
  </si>
  <si>
    <t>ايمن سيد حسن</t>
  </si>
  <si>
    <t>اعمال سيراميك</t>
  </si>
  <si>
    <t>شقه امام قارون</t>
  </si>
  <si>
    <t>تبليط ارضيات و حوائط و وزر الشقه</t>
  </si>
  <si>
    <t>حوائط</t>
  </si>
  <si>
    <t>ارضيات</t>
  </si>
  <si>
    <t>وزر</t>
  </si>
  <si>
    <t>يسدد علي جزئين كل يوم خميس</t>
  </si>
  <si>
    <t>28609012300336</t>
  </si>
  <si>
    <t>01006246089</t>
  </si>
  <si>
    <t>محمد رجب علي محمد خليفه</t>
  </si>
  <si>
    <t>محمد جمال المنياوي</t>
  </si>
  <si>
    <t>محاره - A6</t>
  </si>
  <si>
    <t>01001383040</t>
  </si>
  <si>
    <t>محاره داخليه</t>
  </si>
  <si>
    <t xml:space="preserve">وجهه شاملة السقاله </t>
  </si>
  <si>
    <t xml:space="preserve">السلم </t>
  </si>
  <si>
    <t>مناور و محاره و طرطشه</t>
  </si>
  <si>
    <t>الاسقف</t>
  </si>
  <si>
    <t>عرانيس</t>
  </si>
  <si>
    <t>برامق</t>
  </si>
  <si>
    <t xml:space="preserve">محاره </t>
  </si>
  <si>
    <t>A6</t>
  </si>
  <si>
    <t>فندق الهرم</t>
  </si>
  <si>
    <t xml:space="preserve"> رمضان محمد رمضان ابراهيم</t>
  </si>
  <si>
    <t xml:space="preserve">وجهه </t>
  </si>
  <si>
    <t>رمضان محمد رمضان ابراهيم</t>
  </si>
  <si>
    <t xml:space="preserve">فندق - الهرم </t>
  </si>
  <si>
    <t>شقه اسلام كشري</t>
  </si>
  <si>
    <t>نقاش - شقة اسلام كشري</t>
  </si>
  <si>
    <t>اجمالى السداد</t>
  </si>
  <si>
    <t>اجمالى المبلغ</t>
  </si>
  <si>
    <t>اسلام نادي طه محمد</t>
  </si>
  <si>
    <t>كهربائي + اي تي فندق - الهرم</t>
  </si>
  <si>
    <t>الديب وود</t>
  </si>
  <si>
    <t>مطبخ</t>
  </si>
  <si>
    <t>شقه الحاج احمد كشري</t>
  </si>
  <si>
    <t>مطبخ - الحاج احمد كشري</t>
  </si>
  <si>
    <t>مطبقيه ثابته</t>
  </si>
  <si>
    <t>عدد اربعه سبت بامبو</t>
  </si>
  <si>
    <t>حامل مكانس</t>
  </si>
  <si>
    <t xml:space="preserve">بول وات 30 سم </t>
  </si>
  <si>
    <t>ارفف و تجاليد و ترابيزه منطويه</t>
  </si>
  <si>
    <t xml:space="preserve">دفعه من اعمال مطبخ شقه  </t>
  </si>
  <si>
    <t>عبدالرحيم سعيد حسن شحاته</t>
  </si>
  <si>
    <t>لوحات كهربائيه</t>
  </si>
  <si>
    <t>لوحات كهربائيه - B5</t>
  </si>
  <si>
    <t>عدد 9 لوحات صاج 0.8 م و الدهان</t>
  </si>
  <si>
    <t>10000 مقدم</t>
  </si>
  <si>
    <t>8000 عند التسليم</t>
  </si>
  <si>
    <t>لوحات كهربائيه - A6</t>
  </si>
  <si>
    <t>احمد سيد البدوي صلاح حسن</t>
  </si>
  <si>
    <t>مواد استهلاكيه - اجهزه كهربائيه</t>
  </si>
  <si>
    <t>نادي المحافظه</t>
  </si>
  <si>
    <t>ح الامن</t>
  </si>
  <si>
    <t>6600تسدد علي 5اشهر</t>
  </si>
  <si>
    <t>محمد احمد خلف الله علي</t>
  </si>
  <si>
    <t xml:space="preserve">محمد احمد خلف </t>
  </si>
  <si>
    <t>سباك - B5</t>
  </si>
  <si>
    <t>اعمال سباكه - صواعد صرف - مواسير بولي</t>
  </si>
  <si>
    <t>نجار - شقه الحاج احمد كشري</t>
  </si>
  <si>
    <t>2دولاب + 3 مكتب + 1 كومود + 4 سرير</t>
  </si>
  <si>
    <t>تحت حساب الحلوق 120 حلق - اجمالي المبلغ 109200</t>
  </si>
  <si>
    <t xml:space="preserve">دفعة من حساب حلق خشب </t>
  </si>
  <si>
    <t xml:space="preserve">من ح/ الحلوق الخشب </t>
  </si>
  <si>
    <t xml:space="preserve">باقي حساب الحلوق </t>
  </si>
  <si>
    <t>ايمن سيد حسين</t>
  </si>
  <si>
    <t>الوميتال - شقه امام نادي قارون</t>
  </si>
  <si>
    <t>محمد عبدالعظيم محمد محمد</t>
  </si>
  <si>
    <t>تصنيع و تركيب شبابيك الوميتال بي بي سي</t>
  </si>
  <si>
    <t>رمضان جوده عبدالقادر مرسي</t>
  </si>
  <si>
    <t>تأسيس كهرباء شقق البرج 18 شقه</t>
  </si>
  <si>
    <t>صواعد الكهرباء</t>
  </si>
  <si>
    <t xml:space="preserve">محمد جمال محمد محمد ( هاني الحجار ) </t>
  </si>
  <si>
    <t>رخام</t>
  </si>
  <si>
    <t>محمد جمال - هاني الحجار</t>
  </si>
  <si>
    <t>كونتر + شاور + اعتاب + جانب حائط + بلاكونه</t>
  </si>
  <si>
    <t>جرانيت للبلاكونه</t>
  </si>
  <si>
    <t>01009245265</t>
  </si>
  <si>
    <t>نقاش - شقه امام قارون</t>
  </si>
  <si>
    <t>دفعه من حسابه</t>
  </si>
  <si>
    <t>دفعه من الحساب</t>
  </si>
  <si>
    <t>دفعه اولي من الحساب و الباقي عند التسليم</t>
  </si>
  <si>
    <t>دفعه اولي حسب المستخلص</t>
  </si>
  <si>
    <t>دفعه ثانيه حسب المستخلص</t>
  </si>
  <si>
    <t>دفعه اولي من الحساب</t>
  </si>
  <si>
    <t>كهربائي - شقه اسلام كشري</t>
  </si>
  <si>
    <t>من ح ايجارات الماركت</t>
  </si>
  <si>
    <t>من حساب ايجارات ماركت نادي المحافظه</t>
  </si>
  <si>
    <t xml:space="preserve">من اعمال محارة B7 </t>
  </si>
  <si>
    <t>دفعة من اعمال محارة B7</t>
  </si>
  <si>
    <t xml:space="preserve">دفعه من ح /م2 - اعمال محاره برج B7 - فيو بارك </t>
  </si>
  <si>
    <t>من حساب المحاره برج B7</t>
  </si>
  <si>
    <t>من حساب مستخلص رقم 4 B7 فيو بارك</t>
  </si>
  <si>
    <t>جزء من مستخلص 5 محاره برج B7 فيو بارك</t>
  </si>
  <si>
    <t>تصفيه مستخلص محاره B7 فيو بارك</t>
  </si>
  <si>
    <t xml:space="preserve">دفعه من حساب محاره برج B7 مستخلص 7 </t>
  </si>
  <si>
    <t xml:space="preserve">تصفيه حساب محاره مستخلص 7 برج B7 - فيو بارك </t>
  </si>
  <si>
    <t>من حساب محاره برج B7 - فيو بارك</t>
  </si>
  <si>
    <t>من ح اعمال محاره B7</t>
  </si>
  <si>
    <t>تصفيه مستخلص محاره برج B7 - فيو بارك</t>
  </si>
  <si>
    <t>دفعه ثانيه من الحساب</t>
  </si>
  <si>
    <t>كهربائي - B5</t>
  </si>
  <si>
    <t>رمضان جوده عبدالقادر</t>
  </si>
  <si>
    <t>دفعه ثالثه حسب المستخلص</t>
  </si>
  <si>
    <t xml:space="preserve">دفعه اولي من ح اعمال نقاشه شقه اسلام صبحي </t>
  </si>
  <si>
    <t xml:space="preserve">دفعه ثانيه من ح مبلط سيراميك شقه اسلام صبحي - امام قارون </t>
  </si>
  <si>
    <t xml:space="preserve">دفعه اولي من ح مبلط سيراميك شقه اسلام صبحي - امام قارون </t>
  </si>
  <si>
    <t>دفعه ثالثه و اخيره + فاتوره ب 120 ج من ح مبلط سيراميك شقه اسلام صبحي - امام قارون</t>
  </si>
  <si>
    <t xml:space="preserve">11000من ح اعمال الجبس - 1800من ح يوميات محاره الواجهه </t>
  </si>
  <si>
    <t>مصروف من عهده ا محمد طلب</t>
  </si>
  <si>
    <t>تصفيه حساب لوحات كهربائيه ِA6 - فيو بارك</t>
  </si>
  <si>
    <t>تصفيه حساب لوحات كهربائيه B5 - فيو بارك</t>
  </si>
  <si>
    <t>لون اخضر : حساب متصفي</t>
  </si>
  <si>
    <t>لون أصفر  : يحتاج المراجعه</t>
  </si>
  <si>
    <t>بدون لون : تحت الصرف</t>
  </si>
  <si>
    <t>دفعه رابعه حسب المستخلص</t>
  </si>
  <si>
    <t>شغل اضافي بمعرفه مهندسه دعاء</t>
  </si>
  <si>
    <t>دفعه خامسه حسب المستخلص</t>
  </si>
  <si>
    <t xml:space="preserve">تصفية حساب الابواب شقة اسلام نادي قارون </t>
  </si>
  <si>
    <t xml:space="preserve">من ح/ اعمال ديكورات خشب شقة اسلام نادي قارون </t>
  </si>
  <si>
    <t>كهربائي - A6</t>
  </si>
  <si>
    <t>دفعه سادسه حسب المستخلص</t>
  </si>
  <si>
    <t xml:space="preserve">دفعه ثانيه من ح اعمال نقاشه شقه اسلام صبحي </t>
  </si>
  <si>
    <t>دفعه 2 اعمال الوميتال</t>
  </si>
  <si>
    <t>9ادوار × 1400ج</t>
  </si>
  <si>
    <t>كامل الحساب</t>
  </si>
  <si>
    <t>مؤمن عبدالسيد صلاح الدين</t>
  </si>
  <si>
    <t>توريد و تركيب عدد 54 حلق 6*2 ( 15 سم )</t>
  </si>
  <si>
    <t>التركيب شامل الكانات و المسامير و دهان بتومين موسكي نجمه</t>
  </si>
  <si>
    <t>دفعه اولي من ح اعمال نجاره برج A6 - فيو بارك</t>
  </si>
  <si>
    <t>دفعه ثانيه من ح اعمال نجاره برج A6 - فيو بارك</t>
  </si>
  <si>
    <t>تصفيه ح اعمال نجاره برج A6 - فيو بارك</t>
  </si>
  <si>
    <t xml:space="preserve">من ح اعمال كهرباء مستخلص 1 </t>
  </si>
  <si>
    <t>النقطه</t>
  </si>
  <si>
    <t>سعر النقطه</t>
  </si>
  <si>
    <t>عدد النقاط</t>
  </si>
  <si>
    <t>عدد تكرارهم</t>
  </si>
  <si>
    <t>اجمالي</t>
  </si>
  <si>
    <t>نجار - A6</t>
  </si>
  <si>
    <t>الرئيسية</t>
  </si>
  <si>
    <t xml:space="preserve">الرئيسيه </t>
  </si>
  <si>
    <t>الرئيسيه</t>
  </si>
  <si>
    <t>بسام رمضان زكي موسي</t>
  </si>
  <si>
    <t xml:space="preserve">دفعه ثالثه من ح اعمال نقاشه شقه اسلام صبحي </t>
  </si>
  <si>
    <t>من الحساب</t>
  </si>
  <si>
    <t xml:space="preserve">من الحساب </t>
  </si>
  <si>
    <t>اخر دفعة من الحساب</t>
  </si>
  <si>
    <t>دفعه من ح محاره برج B5 - فيو بارك</t>
  </si>
  <si>
    <t>احمد سيد صوفي احمد عبدالعال</t>
  </si>
  <si>
    <t>اعمال نجاره</t>
  </si>
  <si>
    <t>A11</t>
  </si>
  <si>
    <t xml:space="preserve"> اعمال نجاره - A11</t>
  </si>
  <si>
    <t>احمد سيد صوفي عبدالعال</t>
  </si>
  <si>
    <t xml:space="preserve"> اعمال نجاره - A3</t>
  </si>
  <si>
    <t>اعمال نجاره - العادي</t>
  </si>
  <si>
    <t>اعمال نجاره - لبشه</t>
  </si>
  <si>
    <t>اعمال نجاره - الاول</t>
  </si>
  <si>
    <t>اعمال نجاره - علاوه</t>
  </si>
  <si>
    <t xml:space="preserve">صب العاديه 90 % </t>
  </si>
  <si>
    <t>الانتهاء من اللبشه 50 %</t>
  </si>
  <si>
    <t>الانتهاء من البدروم 100 %</t>
  </si>
  <si>
    <t>الانتهاء من الارضي 100 %</t>
  </si>
  <si>
    <t>الانتهاء من الاول 100 %</t>
  </si>
  <si>
    <t>الانتهاء من الثاني 100 %</t>
  </si>
  <si>
    <t>الانتهاء من الثالث 100 %</t>
  </si>
  <si>
    <t>الانتهاء من الرابع 100 %</t>
  </si>
  <si>
    <t>الانتهاء من الخامس 100 %</t>
  </si>
  <si>
    <t>الانتهاء من السادس 100 %</t>
  </si>
  <si>
    <t>الانتهاء من السابع 100 %</t>
  </si>
  <si>
    <t>الانتهاء من الثامن 100 %</t>
  </si>
  <si>
    <t>الانتهاء من التاسع 100 %</t>
  </si>
  <si>
    <t>الانتهاء من العاديه 10 %</t>
  </si>
  <si>
    <t>الانتهاء من الشخشيخه و السطح 100 %</t>
  </si>
  <si>
    <t>01142057648</t>
  </si>
  <si>
    <t>اسلام صبحي</t>
  </si>
  <si>
    <t>دفعه 3 من الحساب</t>
  </si>
  <si>
    <t xml:space="preserve">من عهده هاني القاياتي ( باسم محمد السباك ) </t>
  </si>
  <si>
    <t xml:space="preserve">دفعه اولي من ح اعمال نجاره </t>
  </si>
  <si>
    <t xml:space="preserve">دفعه ثانيه من ح اعمال نجاره </t>
  </si>
  <si>
    <t xml:space="preserve">دفعه ثالثه من ح اعمال نجاره </t>
  </si>
  <si>
    <t>طارق اسماعيل روبي اسماعيل</t>
  </si>
  <si>
    <t>استرجي</t>
  </si>
  <si>
    <t>استرجي - شقه اسلام نادي قارون</t>
  </si>
  <si>
    <t>تجاليد حوائط الغرف - مكتبه تلفزيون - عمود للطرقه - 5 ابواب</t>
  </si>
  <si>
    <t>محمد عويس دسوقي</t>
  </si>
  <si>
    <t>من عهده هاني القاياتي كشف 12</t>
  </si>
  <si>
    <t>من عهده هاني القاياتي كشف 13</t>
  </si>
  <si>
    <t>من عهده هاني القاياتي كشف 14</t>
  </si>
  <si>
    <t>من عهده هاني القاياتي كشف 19</t>
  </si>
  <si>
    <t>B10</t>
  </si>
  <si>
    <t xml:space="preserve">مطبخ + وزر + عتب + كايبنه شاور + حوض حمام </t>
  </si>
  <si>
    <t>من عهده ايمن عوض الله كشف 104</t>
  </si>
  <si>
    <t>من عهده ايمن عوض الله كشف 101</t>
  </si>
  <si>
    <t xml:space="preserve">بدون عقد </t>
  </si>
  <si>
    <t>رخام السلم</t>
  </si>
  <si>
    <t>الواجهه</t>
  </si>
  <si>
    <t>من الخزينه الحاج احمد كشري</t>
  </si>
  <si>
    <t>2023م</t>
  </si>
  <si>
    <t xml:space="preserve">سلم </t>
  </si>
  <si>
    <t>مداخل</t>
  </si>
  <si>
    <t>بدون عقد</t>
  </si>
  <si>
    <t>من عهده تامر كشف رقم 38</t>
  </si>
  <si>
    <t>السلم</t>
  </si>
  <si>
    <t>الترابيع</t>
  </si>
  <si>
    <t>من عهده ايمن عوض الله كشف رقم 86</t>
  </si>
  <si>
    <t>من عهده ايمن عوض الله كشف رقم 70</t>
  </si>
  <si>
    <t>من عهده ايمن عوض الله كشف رقم 101</t>
  </si>
  <si>
    <t>من عهده ايمن عوض الله كشف رقم 114</t>
  </si>
  <si>
    <t>مكتبه غرفه النوم</t>
  </si>
  <si>
    <t>2كومود - 1بوكس سرير</t>
  </si>
  <si>
    <t>جزامه كبيره</t>
  </si>
  <si>
    <t>دولاب في البلاكونه</t>
  </si>
  <si>
    <t>من عهده ايمن عوض الله كشف 119</t>
  </si>
  <si>
    <t>من عهده تامر بردي من كشف 42 : 50</t>
  </si>
  <si>
    <t>1000201162</t>
  </si>
  <si>
    <t>من عهده ايمن عوض الله 86</t>
  </si>
  <si>
    <t>من عهده ايمن عوض الله 117</t>
  </si>
  <si>
    <t>اجمالي الصاعد - بدون عقد</t>
  </si>
  <si>
    <t>زياده اعمال تشطيب - بدون عقد</t>
  </si>
  <si>
    <t>لوحات كهربائيه - B7</t>
  </si>
  <si>
    <t>1092518024</t>
  </si>
  <si>
    <t xml:space="preserve"> 5ابواب و حلوق خشب - عقد </t>
  </si>
  <si>
    <t>لزق قشره و تجاليد الحلوق - عقد</t>
  </si>
  <si>
    <t>ديكورات تجاليد خشب بدون دهانات - عقد</t>
  </si>
  <si>
    <t>وحده تليفزيون - لوحين 3 م ملزوق - عقد</t>
  </si>
  <si>
    <t>مطبخ - خشب فقط - عقد</t>
  </si>
  <si>
    <t xml:space="preserve">غرفه نوم كامله - عقد </t>
  </si>
  <si>
    <t>الغرفه الكبيره - عقد</t>
  </si>
  <si>
    <t xml:space="preserve">الغرفه الصغيره - عقد </t>
  </si>
  <si>
    <t xml:space="preserve">الصاعد </t>
  </si>
  <si>
    <t xml:space="preserve">محاره سقف من الاول للتاسع </t>
  </si>
  <si>
    <t>محاره الدور من الاول للتاسع</t>
  </si>
  <si>
    <t>محاره الداكت</t>
  </si>
  <si>
    <t>محاره المنور</t>
  </si>
  <si>
    <t>محاره مدار السلم</t>
  </si>
  <si>
    <t>محاره الواجهه 2 - 2</t>
  </si>
  <si>
    <t>محاره الواجهه 1 - 1</t>
  </si>
  <si>
    <t xml:space="preserve">يوميات سلك الصاعد </t>
  </si>
  <si>
    <t>يوميات سلك الواجهه</t>
  </si>
  <si>
    <t>جبس برامق</t>
  </si>
  <si>
    <t>جبس كورنشيه نباته</t>
  </si>
  <si>
    <t>يوميات تبليش المنور</t>
  </si>
  <si>
    <t>العرانيس</t>
  </si>
  <si>
    <t xml:space="preserve">دفعه من ح اعمال كهرباء </t>
  </si>
  <si>
    <t>ربيع متولي عيد متولي</t>
  </si>
  <si>
    <t>اعمال زجاج</t>
  </si>
  <si>
    <t>اجمالي تركيب الزجاج</t>
  </si>
  <si>
    <t xml:space="preserve">رمي خراطيم لسقف البدروم </t>
  </si>
  <si>
    <t xml:space="preserve">حساب السقف </t>
  </si>
  <si>
    <t>تأسيس كهرباء - خراطيم - سحب سلوك</t>
  </si>
  <si>
    <t>محمود رجب ابوقتله</t>
  </si>
  <si>
    <t>اعمال دهان</t>
  </si>
  <si>
    <t>البرامق + دهان</t>
  </si>
  <si>
    <t>عمدان الجبس</t>
  </si>
  <si>
    <t>دهان الحوائط الوجهه</t>
  </si>
  <si>
    <t xml:space="preserve">خصم وتحمل على حساب الحاج احمد </t>
  </si>
  <si>
    <t xml:space="preserve">تحمل على حساب الحاج احمد </t>
  </si>
  <si>
    <t>فودافون كاش احمد عزت</t>
  </si>
  <si>
    <t>رخام اخضر هندي</t>
  </si>
  <si>
    <t>رخام وود فيين</t>
  </si>
  <si>
    <t>رخام بورتو جولد</t>
  </si>
  <si>
    <t>رخام بورتو سيلفر</t>
  </si>
  <si>
    <t>رخام جلالة</t>
  </si>
  <si>
    <t xml:space="preserve">عتب اسود اسوانى </t>
  </si>
  <si>
    <t>مصنعية تركيب سيراميك المطبخ</t>
  </si>
  <si>
    <t>تصفيه الحساب</t>
  </si>
  <si>
    <t>دفعه مقدمه من ح زجاج شقه الحاج احمد كشري</t>
  </si>
  <si>
    <t>من ح / زجاج كابينة شاور شقة الحاج احمد</t>
  </si>
  <si>
    <t xml:space="preserve">تصفية حساب كابينة شاور شقة الحاج احمد </t>
  </si>
  <si>
    <t xml:space="preserve">من ح نقاشه واجهه برج B7 - فيو بارك </t>
  </si>
  <si>
    <t>من ح اعمال محاره برج B5 - فيو بارك</t>
  </si>
  <si>
    <t>من ح / اعمال محاره برج B5 - مستخلص رقم  11</t>
  </si>
  <si>
    <t xml:space="preserve">دفعه رابعه من ح اعمال نجاره </t>
  </si>
  <si>
    <t xml:space="preserve">من عهده هاني القاياتي من ك 12 ل ك 21 </t>
  </si>
  <si>
    <t>ك رقم 22</t>
  </si>
  <si>
    <t>ك رقم 26</t>
  </si>
  <si>
    <t>ك رقم 23</t>
  </si>
  <si>
    <t>ك رقم 25</t>
  </si>
  <si>
    <t>بنود الاتفاق</t>
  </si>
  <si>
    <t>وحدات احواض حمام عدد 6 قطع</t>
  </si>
  <si>
    <t>وحده تليفزيون خشب مجهزات</t>
  </si>
  <si>
    <t>دفعه من الحساب من ح وحدات الحمام</t>
  </si>
  <si>
    <t>عقد ملحق ( باب سيكوريت + 2 مراه + قطعه فاميه )</t>
  </si>
  <si>
    <t>من ح زجاج شقه الدور 11 الحاج احمد ( رحمه الله )</t>
  </si>
  <si>
    <t>نقاش - شقه الحاج احمد</t>
  </si>
  <si>
    <t>نقاشه - دهان حوائط - ديكورات</t>
  </si>
  <si>
    <t>دفعه</t>
  </si>
  <si>
    <t>زياده بدون عقد بمعرفة م احمد عرفان</t>
  </si>
  <si>
    <t>ملحق ( تعديل مقاسات غرفه النوم )</t>
  </si>
  <si>
    <t>رمي خراطيم 11 سقف ( عقد )</t>
  </si>
  <si>
    <t>A</t>
  </si>
  <si>
    <t>D</t>
  </si>
  <si>
    <t>C</t>
  </si>
  <si>
    <t>B</t>
  </si>
  <si>
    <t>A - المستقبل</t>
  </si>
  <si>
    <t>B - المستقبل</t>
  </si>
  <si>
    <t>D - المستقبل</t>
  </si>
  <si>
    <t>C - المستقبل</t>
  </si>
  <si>
    <t>رمي خراطيم لسقف 12 دور</t>
  </si>
  <si>
    <t>رمي خراطيم لسقف 13 دور</t>
  </si>
  <si>
    <t>رمي خراطيم لسقف 11 دور</t>
  </si>
  <si>
    <t>رمي خراطيم لسقف 10 دور</t>
  </si>
  <si>
    <t>من ح رمي خراطيم سقف برج C - ابراج المستقبل</t>
  </si>
  <si>
    <t>من ح / اعمال محاره برج B5 - مستخلص رقم  13</t>
  </si>
  <si>
    <t>من ح / اعمال محاره مستخلص رقم 17 برج B7 - فيو بارك</t>
  </si>
  <si>
    <t>من ح / اعمال دهانات الوجهة مستخلص رقم 2 برج B2</t>
  </si>
  <si>
    <t>محمود ابوقتله</t>
  </si>
  <si>
    <t xml:space="preserve">دهان - B2 </t>
  </si>
  <si>
    <t>ايجار شهر 6</t>
  </si>
  <si>
    <t>ايجار شهر 7</t>
  </si>
  <si>
    <t>ايجار شهر 8</t>
  </si>
  <si>
    <t>ايجار شهر 9</t>
  </si>
  <si>
    <t>ايجار شهر 10</t>
  </si>
  <si>
    <t>حسب المستخلص 31-10</t>
  </si>
  <si>
    <t>من ح / اعمال محاره برج A6 - مستخلص 7</t>
  </si>
  <si>
    <t>دفعه ثانيه من ح اعمال تجاليد و ابواب استر شقه</t>
  </si>
  <si>
    <t>دفعه اولي من ح اعمال تجاليد و ابواب استر شقه</t>
  </si>
  <si>
    <t>دفعه تصفية الحساب حتي تاريخ 31-10</t>
  </si>
  <si>
    <t>من ح / اعمال محاره برج B5 - مستخلص رقم  14</t>
  </si>
  <si>
    <t>ايجار شهر 11</t>
  </si>
  <si>
    <t>ايجار شهر 2</t>
  </si>
  <si>
    <t>ايجار شهر 4</t>
  </si>
  <si>
    <t>ايجار شهر 5</t>
  </si>
  <si>
    <t>من ايجارات</t>
  </si>
  <si>
    <t>حسب المستخلص 6/11</t>
  </si>
  <si>
    <t>من ح / اعمال محاره برج A6</t>
  </si>
  <si>
    <t>حسب المستخلص 13-11</t>
  </si>
  <si>
    <t>ك رقم 28</t>
  </si>
  <si>
    <t>رمي خراطيم لسقف 8 ادوار</t>
  </si>
  <si>
    <t>احمد عاشور محمد احمد</t>
  </si>
  <si>
    <t>اعمال سباكه صواعد صرف و صواعد مياه</t>
  </si>
  <si>
    <t xml:space="preserve">امبرادور فاتح و غامق 77 م </t>
  </si>
  <si>
    <t xml:space="preserve">فيردي 22.5 م </t>
  </si>
  <si>
    <t xml:space="preserve">فيردي 4 سم 50 م </t>
  </si>
  <si>
    <t xml:space="preserve">تصفية ح النجاره </t>
  </si>
  <si>
    <t>من ح / اعمال محاره مستخلص رقم 16 برج B5 - فيو بارك</t>
  </si>
  <si>
    <t>مستخلص ختامي اعمال سباكة برج B5 - فبو بارك - اعمال محاره</t>
  </si>
  <si>
    <t>تصفية حساب اعمال مطبخ الدور 11 شقة الحاج</t>
  </si>
  <si>
    <t xml:space="preserve">دفعه خامسه من ح اعمال نقاشه شقه اسلام صبحي </t>
  </si>
  <si>
    <t xml:space="preserve">دفعه رابعه من ح اعمال نقاشه شقه اسلام صبحي </t>
  </si>
  <si>
    <t>دفعه ثالثه من ح اعمال تجاليد و ابواب استر شقه</t>
  </si>
  <si>
    <t>دفعه رابعه من ح اعمال تجاليد و ابواب استر شقه</t>
  </si>
  <si>
    <t>دهان - B7</t>
  </si>
  <si>
    <t xml:space="preserve">دفعه سادسه من ح اعمال نقاشه شقه اسلام صبحي </t>
  </si>
  <si>
    <t>اعمال سباكة بدروم</t>
  </si>
  <si>
    <t>عقد</t>
  </si>
  <si>
    <t xml:space="preserve">محمد جمال حسن محمد </t>
  </si>
  <si>
    <t>بنا</t>
  </si>
  <si>
    <t xml:space="preserve">سباك - B7 </t>
  </si>
  <si>
    <t>01002376652</t>
  </si>
  <si>
    <t>تجميع سباكه بدروم</t>
  </si>
  <si>
    <t xml:space="preserve">B7 </t>
  </si>
  <si>
    <t xml:space="preserve">سباك - A6 </t>
  </si>
  <si>
    <t>كهربائي - A10</t>
  </si>
  <si>
    <t xml:space="preserve">ملحق عقد تشطيبات اعمال كهرباء </t>
  </si>
  <si>
    <t xml:space="preserve">من ح رمي سقف الرابع </t>
  </si>
  <si>
    <t>حسب المستخلص 12 - 12</t>
  </si>
  <si>
    <t xml:space="preserve">دفعه سابعه من ح اعمال نقاشه شقه اسلام صبحي </t>
  </si>
  <si>
    <t>دفعه 4 من الحساب</t>
  </si>
  <si>
    <t>دفعه اولي</t>
  </si>
  <si>
    <t>من ح وحدة الشاشه</t>
  </si>
  <si>
    <t>بارتشن - وحده إدراج</t>
  </si>
  <si>
    <t>دفعه ثانيه</t>
  </si>
  <si>
    <t xml:space="preserve">من ح اعمال كهرباء مستخلص جاري 5 </t>
  </si>
  <si>
    <t>A10</t>
  </si>
  <si>
    <t>حسب المستخلص 31/11</t>
  </si>
  <si>
    <t xml:space="preserve">من ح رمي سقف الثالث </t>
  </si>
  <si>
    <t>دهان - B5</t>
  </si>
  <si>
    <t>سقف بدروم</t>
  </si>
  <si>
    <t>سقف ارضي</t>
  </si>
  <si>
    <t>سقف اول</t>
  </si>
  <si>
    <t>سقف ثاني</t>
  </si>
  <si>
    <t>سقف ثالث</t>
  </si>
  <si>
    <t xml:space="preserve">أسقف رابع خامس سادس </t>
  </si>
  <si>
    <t>باقي أسقف سادس سابع</t>
  </si>
  <si>
    <t xml:space="preserve">سقف ثامن حسب المستخلص 9 - 1 </t>
  </si>
  <si>
    <t>ك رقم 31</t>
  </si>
  <si>
    <t xml:space="preserve">من ح رمي سقف الخامس </t>
  </si>
  <si>
    <t>حساب سقف الثامن</t>
  </si>
  <si>
    <t xml:space="preserve">مصنعية تركيب التكييفات شقة اسلام نادي قارون </t>
  </si>
  <si>
    <t xml:space="preserve">تركيب التكييفات </t>
  </si>
  <si>
    <t>حساب سقف التاسع</t>
  </si>
  <si>
    <t xml:space="preserve">سقف ثامن حسب المستخلص 30 - 1  </t>
  </si>
  <si>
    <t>من اعمال السباكه</t>
  </si>
  <si>
    <t xml:space="preserve">حسب مستخلص 30 - 1 - 2025 </t>
  </si>
  <si>
    <t>وليد صبري محمد لطفي</t>
  </si>
  <si>
    <t>غرفه اولي</t>
  </si>
  <si>
    <t>غرفه ثانيه</t>
  </si>
  <si>
    <t>01025204500</t>
  </si>
  <si>
    <t>ح الشباك</t>
  </si>
  <si>
    <t>وحده حمام</t>
  </si>
  <si>
    <t xml:space="preserve">نظافة شقة </t>
  </si>
  <si>
    <t>نقل اجهزة كهربائية</t>
  </si>
  <si>
    <t xml:space="preserve">ملحق اعمال </t>
  </si>
  <si>
    <t xml:space="preserve">دفعه ثامنه من ح اعمال نقاشه شقه اسلام صبحي </t>
  </si>
  <si>
    <t xml:space="preserve">سداد من العميل مباشر - اسلام نادي قارون </t>
  </si>
  <si>
    <t>دهان 3 غرف</t>
  </si>
  <si>
    <t>قطعة خزنه خشب</t>
  </si>
  <si>
    <t>قطعة جبس الخاصه بالمطبخ</t>
  </si>
  <si>
    <t>رخام المطبخ + حجر مايكا</t>
  </si>
  <si>
    <t>كوفي كورنر</t>
  </si>
  <si>
    <t>دفعه نقديه من العميل</t>
  </si>
  <si>
    <t>زيادة عتب باب شقة وتعديل قاعدة غسالة</t>
  </si>
  <si>
    <t>تعديل وحدة الغساله</t>
  </si>
  <si>
    <t>ح تعديل وحدة الغساله</t>
  </si>
  <si>
    <t>دفعه 5 من الحساب</t>
  </si>
  <si>
    <t>دفعه 6 من الحساب</t>
  </si>
  <si>
    <t>عمرو علي فرحات علي</t>
  </si>
  <si>
    <t>فيو بارك</t>
  </si>
  <si>
    <t>برج B1</t>
  </si>
  <si>
    <t>برج B2</t>
  </si>
  <si>
    <t>برج B3</t>
  </si>
  <si>
    <t>برج B4</t>
  </si>
  <si>
    <t>برج B5</t>
  </si>
  <si>
    <t>برج B6</t>
  </si>
  <si>
    <t>برج B7</t>
  </si>
  <si>
    <t>برج B8</t>
  </si>
  <si>
    <t>برج B9</t>
  </si>
  <si>
    <t>برج B10</t>
  </si>
  <si>
    <t>برج B11</t>
  </si>
  <si>
    <t>احمد شعبان محمد</t>
  </si>
  <si>
    <t>بنا - A10</t>
  </si>
  <si>
    <t>سباك - فيو بارك ( B1 - B11 )</t>
  </si>
  <si>
    <t>للألف طوبة دوبل</t>
  </si>
  <si>
    <t>للألف طوبه المصمط</t>
  </si>
  <si>
    <t>علي ايمن رجب محمود</t>
  </si>
  <si>
    <t>نجار - برج  A3</t>
  </si>
  <si>
    <t>توريد و تركيب 108 حلق خشب سويدي شامل الكانات + الدهان بتومين</t>
  </si>
  <si>
    <t>مدة التركيب 15 يوم</t>
  </si>
  <si>
    <t xml:space="preserve">A3 </t>
  </si>
  <si>
    <t>بياض - A3</t>
  </si>
  <si>
    <t>محاره حوائط داخليه</t>
  </si>
  <si>
    <t>محاره اسقف داخليه</t>
  </si>
  <si>
    <t xml:space="preserve">محاره حوائط و اسقف و مدار السلم </t>
  </si>
  <si>
    <t>محاره شامله السقاله</t>
  </si>
  <si>
    <t xml:space="preserve">محاره و طرطشه </t>
  </si>
  <si>
    <t>عرانيس بالواجهه</t>
  </si>
  <si>
    <t xml:space="preserve">برامق </t>
  </si>
  <si>
    <t>امبرادور ( فاتح و غامق )</t>
  </si>
  <si>
    <t>اسود اسواني</t>
  </si>
  <si>
    <t>نيو حلايب</t>
  </si>
  <si>
    <t>درج نيو حلايب</t>
  </si>
  <si>
    <t>درج منيا فص</t>
  </si>
  <si>
    <t>ارضيات منيا فص</t>
  </si>
  <si>
    <t xml:space="preserve">محمود احمد مولى </t>
  </si>
  <si>
    <t>توريد وتركيب اسانسير برج B2</t>
  </si>
  <si>
    <t>توريد وتركيب اسانسير برج A6</t>
  </si>
  <si>
    <t xml:space="preserve">محمود احمد مولى  </t>
  </si>
  <si>
    <t>اسانسير</t>
  </si>
  <si>
    <t>اجمالي المستحق حسب المستخلص 6-7-2025</t>
  </si>
  <si>
    <t>من ح / اعمال محاره برج A7</t>
  </si>
  <si>
    <t>من ح / اعمال محاره برج A8</t>
  </si>
  <si>
    <t>من ح / اعمال محاره برج A9</t>
  </si>
  <si>
    <t>رد فرق الحساب</t>
  </si>
  <si>
    <t>ايصال استلام 3452</t>
  </si>
  <si>
    <t>ح المستخلص حتي تاريخ 19-6-2025</t>
  </si>
  <si>
    <t>مجمع!A1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</si>
</sst>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2010000]d/mm/yyyy;@"/>
    <numFmt numFmtId="167" formatCode="00000"/>
    <numFmt numFmtId="168" formatCode="m/d/yy;@"/>
    <numFmt numFmtId="169" formatCode="mm/dd/yy;@"/>
    <numFmt numFmtId="170" formatCode="[$-1010000]d/m/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i/>
      <u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name val="Calibri"/>
      <family val="2"/>
      <scheme val="minor"/>
    </font>
    <font>
      <i/>
      <u/>
      <sz val="18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u val="singleAccounting"/>
      <sz val="26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color rgb="FF92D050"/>
      <name val="Calibri"/>
      <family val="2"/>
      <scheme val="minor"/>
    </font>
    <font>
      <b/>
      <sz val="26"/>
      <color rgb="FFFFFF00"/>
      <name val="Calibri"/>
      <family val="2"/>
      <scheme val="minor"/>
    </font>
    <font>
      <b/>
      <sz val="2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u/>
      <sz val="36"/>
      <color theme="1"/>
      <name val="Calibri"/>
      <family val="2"/>
      <scheme val="minor"/>
    </font>
    <font>
      <b/>
      <sz val="28"/>
      <color theme="1"/>
      <name val="Centaur"/>
      <family val="1"/>
    </font>
    <font>
      <b/>
      <u/>
      <sz val="36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96">
    <xf numFmtId="0" fontId="0" fillId="0" borderId="0" xfId="0"/>
    <xf numFmtId="164" fontId="0" fillId="0" borderId="0" xfId="1" applyFont="1"/>
    <xf numFmtId="2" fontId="2" fillId="2" borderId="2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14" fontId="5" fillId="0" borderId="8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13" xfId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0" borderId="1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/>
    <xf numFmtId="165" fontId="7" fillId="0" borderId="0" xfId="1" applyNumberFormat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13" fillId="0" borderId="3" xfId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64" fontId="13" fillId="0" borderId="1" xfId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2" fillId="0" borderId="0" xfId="1" applyFont="1"/>
    <xf numFmtId="0" fontId="12" fillId="0" borderId="0" xfId="0" applyFont="1"/>
    <xf numFmtId="1" fontId="12" fillId="0" borderId="0" xfId="0" applyNumberFormat="1" applyFont="1"/>
    <xf numFmtId="2" fontId="13" fillId="0" borderId="13" xfId="0" applyNumberFormat="1" applyFont="1" applyBorder="1" applyAlignment="1">
      <alignment horizontal="center" vertical="center" wrapText="1"/>
    </xf>
    <xf numFmtId="2" fontId="11" fillId="0" borderId="13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2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2" fontId="15" fillId="2" borderId="3" xfId="0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8" fillId="0" borderId="1" xfId="1" applyNumberFormat="1" applyFont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0" fillId="0" borderId="0" xfId="0" applyNumberFormat="1"/>
    <xf numFmtId="167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20" fillId="0" borderId="3" xfId="1" applyFont="1" applyBorder="1" applyAlignment="1">
      <alignment horizontal="center" vertical="center"/>
    </xf>
    <xf numFmtId="1" fontId="20" fillId="0" borderId="3" xfId="0" applyNumberFormat="1" applyFont="1" applyBorder="1" applyAlignment="1">
      <alignment horizontal="center" vertical="center"/>
    </xf>
    <xf numFmtId="164" fontId="20" fillId="0" borderId="13" xfId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164" fontId="20" fillId="0" borderId="1" xfId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8" fontId="13" fillId="0" borderId="13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4" fontId="13" fillId="0" borderId="1" xfId="1" applyFont="1" applyFill="1" applyBorder="1" applyAlignment="1">
      <alignment horizontal="center" vertical="center"/>
    </xf>
    <xf numFmtId="169" fontId="13" fillId="0" borderId="13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25" fillId="0" borderId="0" xfId="2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8" fillId="4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8" fillId="3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1" xfId="1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30" fillId="0" borderId="1" xfId="2" applyFont="1" applyFill="1" applyBorder="1" applyAlignment="1">
      <alignment horizontal="center" vertical="center"/>
    </xf>
    <xf numFmtId="0" fontId="31" fillId="0" borderId="0" xfId="2" applyFont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4" fontId="13" fillId="0" borderId="13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2" fillId="0" borderId="0" xfId="0" applyFont="1" applyBorder="1"/>
    <xf numFmtId="0" fontId="13" fillId="0" borderId="0" xfId="0" applyNumberFormat="1" applyFon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0" fontId="13" fillId="0" borderId="1" xfId="0" applyNumberFormat="1" applyFont="1" applyBorder="1" applyAlignment="1">
      <alignment horizontal="center" vertical="center"/>
    </xf>
    <xf numFmtId="164" fontId="13" fillId="6" borderId="1" xfId="1" applyFont="1" applyFill="1" applyBorder="1" applyAlignment="1">
      <alignment horizontal="center" vertical="center"/>
    </xf>
    <xf numFmtId="164" fontId="13" fillId="6" borderId="13" xfId="1" applyFont="1" applyFill="1" applyBorder="1" applyAlignment="1">
      <alignment horizontal="center" vertical="center"/>
    </xf>
    <xf numFmtId="164" fontId="13" fillId="0" borderId="13" xfId="1" applyFont="1" applyFill="1" applyBorder="1" applyAlignment="1">
      <alignment horizontal="center" vertical="center"/>
    </xf>
    <xf numFmtId="2" fontId="13" fillId="0" borderId="13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165" fontId="13" fillId="0" borderId="3" xfId="1" applyNumberFormat="1" applyFont="1" applyBorder="1" applyAlignment="1">
      <alignment horizontal="center" vertical="center"/>
    </xf>
    <xf numFmtId="165" fontId="13" fillId="0" borderId="13" xfId="1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30" fillId="4" borderId="1" xfId="2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5" fontId="13" fillId="0" borderId="0" xfId="1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1" fontId="13" fillId="7" borderId="1" xfId="0" applyNumberFormat="1" applyFont="1" applyFill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64" fontId="13" fillId="0" borderId="3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/>
    </xf>
    <xf numFmtId="164" fontId="4" fillId="0" borderId="1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13" fillId="0" borderId="17" xfId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" fontId="13" fillId="0" borderId="17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showGridLines="0" rightToLeft="1" tabSelected="1" view="pageBreakPreview" zoomScale="40" zoomScaleNormal="100" zoomScaleSheetLayoutView="40" workbookViewId="0">
      <pane ySplit="3" topLeftCell="A58" activePane="bottomLeft" state="frozen"/>
      <selection pane="bottomLeft" sqref="A1:G2"/>
    </sheetView>
  </sheetViews>
  <sheetFormatPr defaultRowHeight="15" x14ac:dyDescent="0.25"/>
  <cols>
    <col min="1" max="1" width="10.5703125" style="57" bestFit="1" customWidth="1"/>
    <col min="2" max="2" width="103.5703125" style="57" bestFit="1" customWidth="1"/>
    <col min="3" max="3" width="53.42578125" style="57" bestFit="1" customWidth="1"/>
    <col min="4" max="5" width="45.7109375" style="57" customWidth="1"/>
    <col min="6" max="6" width="45.7109375" style="38" customWidth="1"/>
    <col min="7" max="7" width="45.7109375" style="57" customWidth="1"/>
    <col min="8" max="8" width="50.5703125" bestFit="1" customWidth="1"/>
  </cols>
  <sheetData>
    <row r="1" spans="1:8" ht="33.75" x14ac:dyDescent="0.25">
      <c r="A1" s="180" t="s">
        <v>14</v>
      </c>
      <c r="B1" s="180"/>
      <c r="C1" s="180"/>
      <c r="D1" s="180"/>
      <c r="E1" s="180"/>
      <c r="F1" s="180"/>
      <c r="G1" s="180"/>
      <c r="H1" s="107" t="s">
        <v>266</v>
      </c>
    </row>
    <row r="2" spans="1:8" s="17" customFormat="1" ht="78" customHeight="1" x14ac:dyDescent="0.25">
      <c r="A2" s="181"/>
      <c r="B2" s="181"/>
      <c r="C2" s="181"/>
      <c r="D2" s="181"/>
      <c r="E2" s="181"/>
      <c r="F2" s="181"/>
      <c r="G2" s="181"/>
      <c r="H2" s="105" t="s">
        <v>267</v>
      </c>
    </row>
    <row r="3" spans="1:8" s="17" customFormat="1" ht="72" x14ac:dyDescent="0.25">
      <c r="A3" s="124" t="s">
        <v>20</v>
      </c>
      <c r="B3" s="124" t="s">
        <v>0</v>
      </c>
      <c r="C3" s="124" t="s">
        <v>15</v>
      </c>
      <c r="D3" s="124" t="s">
        <v>16</v>
      </c>
      <c r="E3" s="125" t="s">
        <v>17</v>
      </c>
      <c r="F3" s="126" t="s">
        <v>18</v>
      </c>
      <c r="G3" s="124" t="s">
        <v>19</v>
      </c>
      <c r="H3" s="106" t="s">
        <v>268</v>
      </c>
    </row>
    <row r="4" spans="1:8" s="17" customFormat="1" ht="60" customHeight="1" x14ac:dyDescent="0.25">
      <c r="A4" s="102">
        <v>1</v>
      </c>
      <c r="B4" s="120" t="s">
        <v>24</v>
      </c>
      <c r="C4" s="102" t="s">
        <v>31</v>
      </c>
      <c r="D4" s="102" t="s">
        <v>30</v>
      </c>
      <c r="E4" s="103">
        <f>'سيد عثمان محمد عثمان'!$D$3</f>
        <v>23600</v>
      </c>
      <c r="F4" s="103">
        <f>'سيد عثمان محمد عثمان'!$D$2</f>
        <v>23600</v>
      </c>
      <c r="G4" s="103">
        <f>E4-F4</f>
        <v>0</v>
      </c>
      <c r="H4" s="106"/>
    </row>
    <row r="5" spans="1:8" s="17" customFormat="1" ht="60" customHeight="1" x14ac:dyDescent="0.25">
      <c r="A5" s="67">
        <v>2</v>
      </c>
      <c r="B5" s="121" t="s">
        <v>25</v>
      </c>
      <c r="C5" s="67" t="s">
        <v>32</v>
      </c>
      <c r="D5" s="67" t="s">
        <v>33</v>
      </c>
      <c r="E5" s="68">
        <f>'ابراهيم جمال رجب عويس ابراهيم'!$D$2</f>
        <v>22000</v>
      </c>
      <c r="F5" s="68">
        <f>'ابراهيم جمال رجب عويس ابراهيم'!$D$3</f>
        <v>0</v>
      </c>
      <c r="G5" s="68">
        <f t="shared" ref="G5:G68" si="0">E5-F5</f>
        <v>22000</v>
      </c>
    </row>
    <row r="6" spans="1:8" s="131" customFormat="1" ht="60" customHeight="1" x14ac:dyDescent="0.25">
      <c r="A6" s="111">
        <v>3</v>
      </c>
      <c r="B6" s="123" t="s">
        <v>26</v>
      </c>
      <c r="C6" s="111" t="s">
        <v>34</v>
      </c>
      <c r="D6" s="111" t="s">
        <v>35</v>
      </c>
      <c r="E6" s="112">
        <f>'محمود نبيل درويش احمد حسن قارون'!$D$2</f>
        <v>356400</v>
      </c>
      <c r="F6" s="112">
        <f>'محمود نبيل درويش احمد حسن قارون'!$D$3</f>
        <v>346383</v>
      </c>
      <c r="G6" s="112">
        <f t="shared" si="0"/>
        <v>10017</v>
      </c>
      <c r="H6" s="104"/>
    </row>
    <row r="7" spans="1:8" s="31" customFormat="1" ht="60" customHeight="1" x14ac:dyDescent="0.25">
      <c r="A7" s="111">
        <v>4</v>
      </c>
      <c r="B7" s="123" t="s">
        <v>27</v>
      </c>
      <c r="C7" s="111" t="s">
        <v>36</v>
      </c>
      <c r="D7" s="111" t="s">
        <v>35</v>
      </c>
      <c r="E7" s="112">
        <f>'اسلام مجدي عبدالتواب ابراهيم '!$D$2</f>
        <v>21500</v>
      </c>
      <c r="F7" s="112">
        <f>'اسلام مجدي عبدالتواب ابراهيم '!$D$3</f>
        <v>21000</v>
      </c>
      <c r="G7" s="112">
        <f t="shared" si="0"/>
        <v>500</v>
      </c>
      <c r="H7" s="32"/>
    </row>
    <row r="8" spans="1:8" s="31" customFormat="1" ht="60" customHeight="1" x14ac:dyDescent="0.25">
      <c r="A8" s="67">
        <v>5</v>
      </c>
      <c r="B8" s="121" t="s">
        <v>28</v>
      </c>
      <c r="C8" s="67" t="s">
        <v>37</v>
      </c>
      <c r="D8" s="67" t="s">
        <v>38</v>
      </c>
      <c r="E8" s="68">
        <f>'مصطفي عبدالرحيم الفا للالوميتال'!$D$2</f>
        <v>2200000</v>
      </c>
      <c r="F8" s="68">
        <f>'مصطفي عبدالرحيم الفا للالوميتال'!$D$3</f>
        <v>1890000</v>
      </c>
      <c r="G8" s="68">
        <f t="shared" si="0"/>
        <v>310000</v>
      </c>
      <c r="H8" s="32"/>
    </row>
    <row r="9" spans="1:8" s="31" customFormat="1" ht="60" customHeight="1" x14ac:dyDescent="0.25">
      <c r="A9" s="99">
        <v>6</v>
      </c>
      <c r="B9" s="122" t="s">
        <v>29</v>
      </c>
      <c r="C9" s="99" t="s">
        <v>34</v>
      </c>
      <c r="D9" s="99" t="s">
        <v>7</v>
      </c>
      <c r="E9" s="100">
        <f>'علي رجب جوده مخلوف'!$D$2</f>
        <v>218500</v>
      </c>
      <c r="F9" s="100">
        <f>'علي رجب جوده مخلوف'!$D$3</f>
        <v>220500</v>
      </c>
      <c r="G9" s="100">
        <f t="shared" si="0"/>
        <v>-2000</v>
      </c>
      <c r="H9" s="32"/>
    </row>
    <row r="10" spans="1:8" s="31" customFormat="1" ht="60" customHeight="1" x14ac:dyDescent="0.25">
      <c r="A10" s="102">
        <v>7</v>
      </c>
      <c r="B10" s="120" t="s">
        <v>72</v>
      </c>
      <c r="C10" s="102" t="s">
        <v>73</v>
      </c>
      <c r="D10" s="102" t="s">
        <v>35</v>
      </c>
      <c r="E10" s="103">
        <f>'محمد حمدي احمد اسماعيل'!$D$2</f>
        <v>12900</v>
      </c>
      <c r="F10" s="103">
        <f>'محمد حمدي احمد اسماعيل'!$D$3</f>
        <v>12900</v>
      </c>
      <c r="G10" s="103">
        <f t="shared" si="0"/>
        <v>0</v>
      </c>
      <c r="H10" s="32"/>
    </row>
    <row r="11" spans="1:8" s="31" customFormat="1" ht="60" customHeight="1" x14ac:dyDescent="0.25">
      <c r="A11" s="102">
        <v>8</v>
      </c>
      <c r="B11" s="120" t="s">
        <v>77</v>
      </c>
      <c r="C11" s="102" t="s">
        <v>37</v>
      </c>
      <c r="D11" s="102" t="s">
        <v>30</v>
      </c>
      <c r="E11" s="103">
        <f>'احمد سيد احمد محمد'!$D$2</f>
        <v>70000</v>
      </c>
      <c r="F11" s="103">
        <f>'احمد سيد احمد محمد'!$D$3</f>
        <v>70000</v>
      </c>
      <c r="G11" s="103">
        <f t="shared" si="0"/>
        <v>0</v>
      </c>
      <c r="H11" s="54"/>
    </row>
    <row r="12" spans="1:8" s="31" customFormat="1" ht="60" customHeight="1" x14ac:dyDescent="0.25">
      <c r="A12" s="67">
        <v>9</v>
      </c>
      <c r="B12" s="121" t="s">
        <v>89</v>
      </c>
      <c r="C12" s="67" t="s">
        <v>81</v>
      </c>
      <c r="D12" s="67" t="s">
        <v>7</v>
      </c>
      <c r="E12" s="68">
        <f>'محمود هاشم توفيق ( ابوحمزه )'!$D$2</f>
        <v>567300</v>
      </c>
      <c r="F12" s="68">
        <f>'محمود هاشم توفيق ( ابوحمزه )'!$D$3</f>
        <v>565000</v>
      </c>
      <c r="G12" s="68">
        <f t="shared" si="0"/>
        <v>2300</v>
      </c>
      <c r="H12" s="54"/>
    </row>
    <row r="13" spans="1:8" s="31" customFormat="1" ht="60" customHeight="1" x14ac:dyDescent="0.25">
      <c r="A13" s="102">
        <v>10</v>
      </c>
      <c r="B13" s="120" t="s">
        <v>91</v>
      </c>
      <c r="C13" s="102" t="s">
        <v>81</v>
      </c>
      <c r="D13" s="102" t="s">
        <v>93</v>
      </c>
      <c r="E13" s="103">
        <f>'ناصر سيد حسن محمد ( العجرودي )'!$D$2</f>
        <v>15000</v>
      </c>
      <c r="F13" s="103">
        <f>'ناصر سيد حسن محمد ( العجرودي )'!$D$3</f>
        <v>15000</v>
      </c>
      <c r="G13" s="103">
        <f t="shared" si="0"/>
        <v>0</v>
      </c>
      <c r="H13" s="54"/>
    </row>
    <row r="14" spans="1:8" s="31" customFormat="1" ht="60" customHeight="1" x14ac:dyDescent="0.25">
      <c r="A14" s="102">
        <v>11</v>
      </c>
      <c r="B14" s="120" t="s">
        <v>91</v>
      </c>
      <c r="C14" s="102" t="s">
        <v>81</v>
      </c>
      <c r="D14" s="102" t="s">
        <v>35</v>
      </c>
      <c r="E14" s="103">
        <f>'ناصر سيد العجرودي امام قارون '!$D$2</f>
        <v>10000</v>
      </c>
      <c r="F14" s="103">
        <f>'ناصر سيد العجرودي امام قارون '!$D$3</f>
        <v>10000</v>
      </c>
      <c r="G14" s="103">
        <f t="shared" si="0"/>
        <v>0</v>
      </c>
      <c r="H14" s="61"/>
    </row>
    <row r="15" spans="1:8" s="31" customFormat="1" ht="60" customHeight="1" x14ac:dyDescent="0.25">
      <c r="A15" s="102">
        <v>12</v>
      </c>
      <c r="B15" s="120" t="s">
        <v>27</v>
      </c>
      <c r="C15" s="102" t="s">
        <v>36</v>
      </c>
      <c r="D15" s="102" t="s">
        <v>181</v>
      </c>
      <c r="E15" s="103">
        <f>'اسلام مجدي اسلام كشري'!$D$2</f>
        <v>16000</v>
      </c>
      <c r="F15" s="103">
        <f>'اسلام مجدي اسلام كشري'!$D$3</f>
        <v>16000</v>
      </c>
      <c r="G15" s="103">
        <f t="shared" si="0"/>
        <v>0</v>
      </c>
      <c r="H15" s="61"/>
    </row>
    <row r="16" spans="1:8" s="31" customFormat="1" ht="60" customHeight="1" x14ac:dyDescent="0.25">
      <c r="A16" s="102">
        <v>13</v>
      </c>
      <c r="B16" s="120" t="s">
        <v>27</v>
      </c>
      <c r="C16" s="102" t="s">
        <v>36</v>
      </c>
      <c r="D16" s="102" t="s">
        <v>102</v>
      </c>
      <c r="E16" s="103">
        <f>'اسلام مجدي برج A3'!$D$2</f>
        <v>11000</v>
      </c>
      <c r="F16" s="103">
        <f>'اسلام مجدي برج A3'!$D$3</f>
        <v>11000</v>
      </c>
      <c r="G16" s="103">
        <f t="shared" si="0"/>
        <v>0</v>
      </c>
      <c r="H16" s="109"/>
    </row>
    <row r="17" spans="1:8" s="110" customFormat="1" ht="60" customHeight="1" x14ac:dyDescent="0.25">
      <c r="A17" s="102">
        <v>14</v>
      </c>
      <c r="B17" s="120" t="s">
        <v>101</v>
      </c>
      <c r="C17" s="102" t="s">
        <v>104</v>
      </c>
      <c r="D17" s="102" t="s">
        <v>35</v>
      </c>
      <c r="E17" s="103">
        <f>'محمد احمد احمد نجدي ( قارون ) '!$D$2</f>
        <v>44585</v>
      </c>
      <c r="F17" s="103">
        <f>'محمد احمد احمد نجدي ( قارون ) '!$D$3</f>
        <v>43985</v>
      </c>
      <c r="G17" s="103">
        <f t="shared" si="0"/>
        <v>600</v>
      </c>
      <c r="H17" s="109"/>
    </row>
    <row r="18" spans="1:8" s="31" customFormat="1" ht="60" customHeight="1" x14ac:dyDescent="0.25">
      <c r="A18" s="102">
        <v>15</v>
      </c>
      <c r="B18" s="120" t="s">
        <v>103</v>
      </c>
      <c r="C18" s="102" t="s">
        <v>32</v>
      </c>
      <c r="D18" s="102" t="s">
        <v>30</v>
      </c>
      <c r="E18" s="103">
        <f>'محمد رجب محمد علي ( الاداري )'!$D$2</f>
        <v>1500</v>
      </c>
      <c r="F18" s="103">
        <f>'محمد رجب محمد علي ( الاداري )'!$D$3</f>
        <v>1500</v>
      </c>
      <c r="G18" s="103">
        <f t="shared" si="0"/>
        <v>0</v>
      </c>
      <c r="H18" s="63"/>
    </row>
    <row r="19" spans="1:8" s="31" customFormat="1" ht="60" customHeight="1" x14ac:dyDescent="0.25">
      <c r="A19" s="102">
        <v>16</v>
      </c>
      <c r="B19" s="120" t="s">
        <v>103</v>
      </c>
      <c r="C19" s="102" t="s">
        <v>32</v>
      </c>
      <c r="D19" s="102" t="s">
        <v>35</v>
      </c>
      <c r="E19" s="103">
        <f>'محمد رجب محمد علي ( قارون ) '!$D$2</f>
        <v>5000</v>
      </c>
      <c r="F19" s="103">
        <f>'محمد رجب محمد علي ( قارون ) '!$D$3</f>
        <v>5000</v>
      </c>
      <c r="G19" s="103">
        <f t="shared" si="0"/>
        <v>0</v>
      </c>
      <c r="H19" s="63"/>
    </row>
    <row r="20" spans="1:8" s="31" customFormat="1" ht="60" customHeight="1" x14ac:dyDescent="0.25">
      <c r="A20" s="99">
        <v>17</v>
      </c>
      <c r="B20" s="122" t="s">
        <v>27</v>
      </c>
      <c r="C20" s="99" t="s">
        <v>36</v>
      </c>
      <c r="D20" s="99" t="s">
        <v>33</v>
      </c>
      <c r="E20" s="100">
        <f>'اسلام مجدي B7'!$D$2</f>
        <v>52600</v>
      </c>
      <c r="F20" s="100">
        <f>'اسلام مجدي B7'!$D$3</f>
        <v>51350</v>
      </c>
      <c r="G20" s="100">
        <f t="shared" si="0"/>
        <v>1250</v>
      </c>
      <c r="H20" s="63"/>
    </row>
    <row r="21" spans="1:8" s="31" customFormat="1" ht="60" customHeight="1" x14ac:dyDescent="0.25">
      <c r="A21" s="102">
        <v>18</v>
      </c>
      <c r="B21" s="120" t="s">
        <v>122</v>
      </c>
      <c r="C21" s="102" t="s">
        <v>34</v>
      </c>
      <c r="D21" s="102" t="s">
        <v>123</v>
      </c>
      <c r="E21" s="103">
        <f>'علي ايمن رجب عويس'!$D$2</f>
        <v>109200</v>
      </c>
      <c r="F21" s="103">
        <f>'علي ايمن رجب عويس'!$D$3</f>
        <v>109200</v>
      </c>
      <c r="G21" s="103">
        <f t="shared" si="0"/>
        <v>0</v>
      </c>
      <c r="H21" s="64"/>
    </row>
    <row r="22" spans="1:8" s="31" customFormat="1" ht="60" customHeight="1" x14ac:dyDescent="0.25">
      <c r="A22" s="102">
        <v>19</v>
      </c>
      <c r="B22" s="120" t="s">
        <v>128</v>
      </c>
      <c r="C22" s="102" t="s">
        <v>133</v>
      </c>
      <c r="D22" s="102" t="s">
        <v>33</v>
      </c>
      <c r="E22" s="103">
        <f>'سيد حامد محمود B7'!$D$2</f>
        <v>339080</v>
      </c>
      <c r="F22" s="103">
        <f>'سيد حامد محمود B7'!$D$3</f>
        <v>339080</v>
      </c>
      <c r="G22" s="103">
        <f t="shared" si="0"/>
        <v>0</v>
      </c>
      <c r="H22" s="64"/>
    </row>
    <row r="23" spans="1:8" s="31" customFormat="1" ht="60" customHeight="1" x14ac:dyDescent="0.25">
      <c r="A23" s="102">
        <v>20</v>
      </c>
      <c r="B23" s="120" t="s">
        <v>128</v>
      </c>
      <c r="C23" s="102" t="s">
        <v>133</v>
      </c>
      <c r="D23" s="102" t="s">
        <v>129</v>
      </c>
      <c r="E23" s="103">
        <f>'سيد حامد محمود B5'!$D$2</f>
        <v>356480</v>
      </c>
      <c r="F23" s="103">
        <f>'سيد حامد محمود B5'!$D$3</f>
        <v>356480</v>
      </c>
      <c r="G23" s="103">
        <f t="shared" si="0"/>
        <v>0</v>
      </c>
      <c r="H23" s="64"/>
    </row>
    <row r="24" spans="1:8" s="131" customFormat="1" ht="60" customHeight="1" x14ac:dyDescent="0.25">
      <c r="A24" s="111">
        <v>21</v>
      </c>
      <c r="B24" s="123" t="s">
        <v>338</v>
      </c>
      <c r="C24" s="111" t="s">
        <v>32</v>
      </c>
      <c r="D24" s="111" t="s">
        <v>145</v>
      </c>
      <c r="E24" s="112">
        <f>'محمود عويس دسوقي '!$D$2</f>
        <v>10500</v>
      </c>
      <c r="F24" s="112">
        <f>'محمود عويس دسوقي '!$D$3</f>
        <v>24100</v>
      </c>
      <c r="G24" s="112">
        <f t="shared" si="0"/>
        <v>-13600</v>
      </c>
      <c r="H24" s="133"/>
    </row>
    <row r="25" spans="1:8" s="31" customFormat="1" ht="60" customHeight="1" x14ac:dyDescent="0.25">
      <c r="A25" s="102">
        <v>22</v>
      </c>
      <c r="B25" s="120" t="s">
        <v>27</v>
      </c>
      <c r="C25" s="102" t="s">
        <v>36</v>
      </c>
      <c r="D25" s="102" t="s">
        <v>145</v>
      </c>
      <c r="E25" s="103">
        <f>'اسلام مجدي ( وادي الريان )'!$D$2</f>
        <v>60000</v>
      </c>
      <c r="F25" s="103">
        <f>'اسلام مجدي ( وادي الريان )'!$D$3</f>
        <v>60000</v>
      </c>
      <c r="G25" s="103">
        <f t="shared" si="0"/>
        <v>0</v>
      </c>
      <c r="H25" s="64"/>
    </row>
    <row r="26" spans="1:8" s="131" customFormat="1" ht="60" customHeight="1" x14ac:dyDescent="0.25">
      <c r="A26" s="111">
        <v>23</v>
      </c>
      <c r="B26" s="123" t="s">
        <v>296</v>
      </c>
      <c r="C26" s="111" t="s">
        <v>150</v>
      </c>
      <c r="D26" s="111" t="s">
        <v>145</v>
      </c>
      <c r="E26" s="112">
        <f>'بسام رمضان ذكي موسي'!$D$2</f>
        <v>55</v>
      </c>
      <c r="F26" s="112">
        <f>'بسام رمضان ذكي موسي'!$D$3</f>
        <v>350000</v>
      </c>
      <c r="G26" s="112">
        <f t="shared" si="0"/>
        <v>-349945</v>
      </c>
      <c r="H26" s="133"/>
    </row>
    <row r="27" spans="1:8" s="31" customFormat="1" ht="60" customHeight="1" x14ac:dyDescent="0.25">
      <c r="A27" s="102">
        <v>24</v>
      </c>
      <c r="B27" s="120" t="s">
        <v>153</v>
      </c>
      <c r="C27" s="102" t="s">
        <v>154</v>
      </c>
      <c r="D27" s="102" t="s">
        <v>35</v>
      </c>
      <c r="E27" s="103">
        <f>'ايمن سيد حسن ( قارون )'!$D$2</f>
        <v>14270</v>
      </c>
      <c r="F27" s="103">
        <f>'ايمن سيد حسن ( قارون )'!$D$3</f>
        <v>14270</v>
      </c>
      <c r="G27" s="103">
        <f t="shared" si="0"/>
        <v>0</v>
      </c>
      <c r="H27" s="71"/>
    </row>
    <row r="28" spans="1:8" s="31" customFormat="1" ht="60" customHeight="1" x14ac:dyDescent="0.25">
      <c r="A28" s="102">
        <v>25</v>
      </c>
      <c r="B28" s="120" t="s">
        <v>164</v>
      </c>
      <c r="C28" s="102" t="s">
        <v>174</v>
      </c>
      <c r="D28" s="102" t="s">
        <v>175</v>
      </c>
      <c r="E28" s="103">
        <f>'محمد جمال المنياوي A6'!$D$2</f>
        <v>303805</v>
      </c>
      <c r="F28" s="103">
        <f>'محمد جمال المنياوي A6'!$D$3</f>
        <v>303805</v>
      </c>
      <c r="G28" s="103">
        <f t="shared" si="0"/>
        <v>0</v>
      </c>
      <c r="H28" s="77"/>
    </row>
    <row r="29" spans="1:8" s="31" customFormat="1" ht="60" customHeight="1" x14ac:dyDescent="0.25">
      <c r="A29" s="67">
        <v>26</v>
      </c>
      <c r="B29" s="121" t="s">
        <v>177</v>
      </c>
      <c r="C29" s="67" t="s">
        <v>174</v>
      </c>
      <c r="D29" s="67" t="s">
        <v>176</v>
      </c>
      <c r="E29" s="68">
        <f>'رمضان محمد رمضان الفندق'!$D$2</f>
        <v>210</v>
      </c>
      <c r="F29" s="68">
        <f>'رمضان محمد رمضان الفندق'!$D$3</f>
        <v>10000</v>
      </c>
      <c r="G29" s="68">
        <f t="shared" si="0"/>
        <v>-9790</v>
      </c>
      <c r="H29" s="77"/>
    </row>
    <row r="30" spans="1:8" s="31" customFormat="1" ht="60" customHeight="1" x14ac:dyDescent="0.25">
      <c r="A30" s="99">
        <v>27</v>
      </c>
      <c r="B30" s="122" t="s">
        <v>24</v>
      </c>
      <c r="C30" s="99" t="s">
        <v>31</v>
      </c>
      <c r="D30" s="99" t="s">
        <v>181</v>
      </c>
      <c r="E30" s="100">
        <f>'سيد عثمان محمد اسلام كشري'!$D$2</f>
        <v>21000</v>
      </c>
      <c r="F30" s="100">
        <f>'سيد عثمان محمد اسلام كشري'!$D$3</f>
        <v>15000</v>
      </c>
      <c r="G30" s="100">
        <f t="shared" si="0"/>
        <v>6000</v>
      </c>
      <c r="H30" s="77"/>
    </row>
    <row r="31" spans="1:8" s="31" customFormat="1" ht="60" customHeight="1" x14ac:dyDescent="0.25">
      <c r="A31" s="99">
        <v>28</v>
      </c>
      <c r="B31" s="122" t="s">
        <v>185</v>
      </c>
      <c r="C31" s="99" t="s">
        <v>36</v>
      </c>
      <c r="D31" s="99" t="s">
        <v>176</v>
      </c>
      <c r="E31" s="100">
        <f>'اسلام نادي طه الفندق'!$D$2</f>
        <v>13260</v>
      </c>
      <c r="F31" s="100">
        <f>'اسلام نادي طه الفندق'!$D$3</f>
        <v>110400</v>
      </c>
      <c r="G31" s="100">
        <f t="shared" si="0"/>
        <v>-97140</v>
      </c>
      <c r="H31" s="77"/>
    </row>
    <row r="32" spans="1:8" s="31" customFormat="1" ht="60" customHeight="1" x14ac:dyDescent="0.25">
      <c r="A32" s="102">
        <v>29</v>
      </c>
      <c r="B32" s="120" t="s">
        <v>187</v>
      </c>
      <c r="C32" s="102" t="s">
        <v>188</v>
      </c>
      <c r="D32" s="102" t="s">
        <v>189</v>
      </c>
      <c r="E32" s="103">
        <f>'الديب مطبخ احمد كشري'!$D$2</f>
        <v>154800</v>
      </c>
      <c r="F32" s="103">
        <f>'الديب مطبخ احمد كشري'!$D$3</f>
        <v>154800</v>
      </c>
      <c r="G32" s="103">
        <f t="shared" si="0"/>
        <v>0</v>
      </c>
      <c r="H32" s="79"/>
    </row>
    <row r="33" spans="1:8" s="31" customFormat="1" ht="60" customHeight="1" x14ac:dyDescent="0.25">
      <c r="A33" s="102">
        <v>30</v>
      </c>
      <c r="B33" s="120" t="s">
        <v>197</v>
      </c>
      <c r="C33" s="102" t="s">
        <v>198</v>
      </c>
      <c r="D33" s="102" t="s">
        <v>129</v>
      </c>
      <c r="E33" s="103">
        <f>'عبدالرحيم سعيد لوحات كهربائيهB5'!$D$2</f>
        <v>18000</v>
      </c>
      <c r="F33" s="103">
        <f>'عبدالرحيم سعيد لوحات كهربائيهB5'!$D$3</f>
        <v>18000</v>
      </c>
      <c r="G33" s="103">
        <f t="shared" si="0"/>
        <v>0</v>
      </c>
      <c r="H33" s="79"/>
    </row>
    <row r="34" spans="1:8" s="31" customFormat="1" ht="60" customHeight="1" x14ac:dyDescent="0.25">
      <c r="A34" s="102">
        <v>31</v>
      </c>
      <c r="B34" s="120" t="s">
        <v>197</v>
      </c>
      <c r="C34" s="102" t="s">
        <v>198</v>
      </c>
      <c r="D34" s="102" t="s">
        <v>175</v>
      </c>
      <c r="E34" s="103">
        <f>'عبدالرحيم سعيد لوحات كهربائيهA6'!$D$2</f>
        <v>18000</v>
      </c>
      <c r="F34" s="103">
        <f>'عبدالرحيم سعيد لوحات كهربائيهA6'!$D$3</f>
        <v>18000</v>
      </c>
      <c r="G34" s="103">
        <f t="shared" si="0"/>
        <v>0</v>
      </c>
      <c r="H34" s="79"/>
    </row>
    <row r="35" spans="1:8" s="31" customFormat="1" ht="60" customHeight="1" x14ac:dyDescent="0.25">
      <c r="A35" s="99">
        <v>32</v>
      </c>
      <c r="B35" s="122" t="s">
        <v>197</v>
      </c>
      <c r="C35" s="99" t="s">
        <v>198</v>
      </c>
      <c r="D35" s="99" t="s">
        <v>33</v>
      </c>
      <c r="E35" s="100">
        <f>'عبدالرحيم سعيد لوحات كهربائيهB7'!$D$2</f>
        <v>18000</v>
      </c>
      <c r="F35" s="100">
        <f>'عبدالرحيم سعيد لوحات كهربائيهB7'!$D$3</f>
        <v>0</v>
      </c>
      <c r="G35" s="100">
        <f t="shared" si="0"/>
        <v>18000</v>
      </c>
      <c r="H35" s="101"/>
    </row>
    <row r="36" spans="1:8" s="31" customFormat="1" ht="60" customHeight="1" x14ac:dyDescent="0.25">
      <c r="A36" s="67">
        <v>33</v>
      </c>
      <c r="B36" s="121" t="s">
        <v>204</v>
      </c>
      <c r="C36" s="85" t="s">
        <v>205</v>
      </c>
      <c r="D36" s="67" t="s">
        <v>206</v>
      </c>
      <c r="E36" s="68">
        <f>'احمد سيد البدوي نادي المحافظه'!$D$2</f>
        <v>101800</v>
      </c>
      <c r="F36" s="68">
        <f>'احمد سيد البدوي نادي المحافظه'!$D$3</f>
        <v>56000</v>
      </c>
      <c r="G36" s="68">
        <f t="shared" si="0"/>
        <v>45800</v>
      </c>
      <c r="H36" s="79"/>
    </row>
    <row r="37" spans="1:8" s="131" customFormat="1" ht="60" customHeight="1" x14ac:dyDescent="0.25">
      <c r="A37" s="102">
        <v>34</v>
      </c>
      <c r="B37" s="120" t="s">
        <v>209</v>
      </c>
      <c r="C37" s="102" t="s">
        <v>32</v>
      </c>
      <c r="D37" s="102" t="s">
        <v>129</v>
      </c>
      <c r="E37" s="103">
        <f>'محمد احمد خلف B5'!$D$2</f>
        <v>32000</v>
      </c>
      <c r="F37" s="103">
        <f>'محمد احمد خلف B5'!$D$3</f>
        <v>32000</v>
      </c>
      <c r="G37" s="103">
        <f t="shared" si="0"/>
        <v>0</v>
      </c>
      <c r="H37" s="133"/>
    </row>
    <row r="38" spans="1:8" s="31" customFormat="1" ht="60" customHeight="1" x14ac:dyDescent="0.25">
      <c r="A38" s="111">
        <v>35</v>
      </c>
      <c r="B38" s="123" t="s">
        <v>26</v>
      </c>
      <c r="C38" s="111" t="s">
        <v>34</v>
      </c>
      <c r="D38" s="111" t="s">
        <v>189</v>
      </c>
      <c r="E38" s="112">
        <f>'محمود نبيل درويش شقه الحاج'!$D$2</f>
        <v>304000</v>
      </c>
      <c r="F38" s="112">
        <f>'محمود نبيل درويش شقه الحاج'!$D$3</f>
        <v>284100</v>
      </c>
      <c r="G38" s="112">
        <f t="shared" si="0"/>
        <v>19900</v>
      </c>
      <c r="H38" s="79"/>
    </row>
    <row r="39" spans="1:8" s="31" customFormat="1" ht="60" customHeight="1" x14ac:dyDescent="0.25">
      <c r="A39" s="102">
        <v>36</v>
      </c>
      <c r="B39" s="120" t="s">
        <v>221</v>
      </c>
      <c r="C39" s="102" t="s">
        <v>37</v>
      </c>
      <c r="D39" s="102" t="s">
        <v>35</v>
      </c>
      <c r="E39" s="103">
        <f>'محمد عبدالعظيم محمد شقه قارون'!$D$2</f>
        <v>57357</v>
      </c>
      <c r="F39" s="103">
        <f>'محمد عبدالعظيم محمد شقه قارون'!$D$3</f>
        <v>57357</v>
      </c>
      <c r="G39" s="103">
        <f t="shared" si="0"/>
        <v>0</v>
      </c>
      <c r="H39" s="79"/>
    </row>
    <row r="40" spans="1:8" s="31" customFormat="1" ht="60" customHeight="1" x14ac:dyDescent="0.25">
      <c r="A40" s="102">
        <v>37</v>
      </c>
      <c r="B40" s="120" t="s">
        <v>223</v>
      </c>
      <c r="C40" s="102" t="s">
        <v>36</v>
      </c>
      <c r="D40" s="102" t="s">
        <v>129</v>
      </c>
      <c r="E40" s="103">
        <f>'رمضان جوده عبدالقادر B5'!$D$2</f>
        <v>48600</v>
      </c>
      <c r="F40" s="103">
        <f>'رمضان جوده عبدالقادر B5'!$D$3</f>
        <v>48600</v>
      </c>
      <c r="G40" s="103">
        <f t="shared" si="0"/>
        <v>0</v>
      </c>
      <c r="H40" s="83"/>
    </row>
    <row r="41" spans="1:8" s="31" customFormat="1" ht="61.5" customHeight="1" x14ac:dyDescent="0.25">
      <c r="A41" s="67">
        <v>38</v>
      </c>
      <c r="B41" s="121" t="s">
        <v>226</v>
      </c>
      <c r="C41" s="67" t="s">
        <v>227</v>
      </c>
      <c r="D41" s="111" t="s">
        <v>35</v>
      </c>
      <c r="E41" s="68">
        <f>'هاني الحجار قارون'!$D$2</f>
        <v>154713</v>
      </c>
      <c r="F41" s="68">
        <f>'هاني الحجار قارون'!$D$3</f>
        <v>144713</v>
      </c>
      <c r="G41" s="68">
        <f t="shared" si="0"/>
        <v>10000</v>
      </c>
      <c r="H41" s="83"/>
    </row>
    <row r="42" spans="1:8" s="31" customFormat="1" ht="60" customHeight="1" x14ac:dyDescent="0.25">
      <c r="A42" s="111">
        <v>39</v>
      </c>
      <c r="B42" s="123" t="s">
        <v>24</v>
      </c>
      <c r="C42" s="111" t="s">
        <v>31</v>
      </c>
      <c r="D42" s="111" t="s">
        <v>35</v>
      </c>
      <c r="E42" s="112">
        <f>'سيد عثمان محمد عثمان قارون'!$D$2</f>
        <v>35000</v>
      </c>
      <c r="F42" s="112">
        <f>'سيد عثمان محمد عثمان قارون'!$D$3</f>
        <v>30500</v>
      </c>
      <c r="G42" s="112">
        <f t="shared" si="0"/>
        <v>4500</v>
      </c>
      <c r="H42" s="79"/>
    </row>
    <row r="43" spans="1:8" s="31" customFormat="1" ht="60" customHeight="1" x14ac:dyDescent="0.25">
      <c r="A43" s="111">
        <v>40</v>
      </c>
      <c r="B43" s="123" t="s">
        <v>223</v>
      </c>
      <c r="C43" s="111" t="s">
        <v>36</v>
      </c>
      <c r="D43" s="111" t="s">
        <v>175</v>
      </c>
      <c r="E43" s="112">
        <f>'رمضان جوده عبدالقادر A6'!$D$2</f>
        <v>56000</v>
      </c>
      <c r="F43" s="112">
        <f>'رمضان جوده عبدالقادر A6'!$D$3</f>
        <v>52000</v>
      </c>
      <c r="G43" s="112">
        <f t="shared" si="0"/>
        <v>4000</v>
      </c>
      <c r="H43" s="77"/>
    </row>
    <row r="44" spans="1:8" s="31" customFormat="1" ht="60" customHeight="1" x14ac:dyDescent="0.25">
      <c r="A44" s="102">
        <v>41</v>
      </c>
      <c r="B44" s="120" t="s">
        <v>280</v>
      </c>
      <c r="C44" s="102" t="s">
        <v>34</v>
      </c>
      <c r="D44" s="102" t="s">
        <v>175</v>
      </c>
      <c r="E44" s="103">
        <f>'مؤمن عبدالسيد صلاح A6'!$D$2</f>
        <v>45900</v>
      </c>
      <c r="F44" s="103">
        <f>'مؤمن عبدالسيد صلاح A6'!$D$3</f>
        <v>45900</v>
      </c>
      <c r="G44" s="103">
        <f t="shared" si="0"/>
        <v>0</v>
      </c>
      <c r="H44" s="101"/>
    </row>
    <row r="45" spans="1:8" s="31" customFormat="1" ht="60" customHeight="1" x14ac:dyDescent="0.25">
      <c r="A45" s="111">
        <v>42</v>
      </c>
      <c r="B45" s="128" t="s">
        <v>302</v>
      </c>
      <c r="C45" s="111" t="s">
        <v>303</v>
      </c>
      <c r="D45" s="111" t="s">
        <v>304</v>
      </c>
      <c r="E45" s="112">
        <f>'احمد سيد صوفي A11'!$D$2</f>
        <v>845</v>
      </c>
      <c r="F45" s="112">
        <f>'احمد سيد صوفي A11'!$D$3</f>
        <v>0</v>
      </c>
      <c r="G45" s="112">
        <f t="shared" si="0"/>
        <v>845</v>
      </c>
      <c r="H45" s="101"/>
    </row>
    <row r="46" spans="1:8" s="31" customFormat="1" ht="60" customHeight="1" x14ac:dyDescent="0.25">
      <c r="A46" s="67">
        <v>43</v>
      </c>
      <c r="B46" s="128" t="s">
        <v>302</v>
      </c>
      <c r="C46" s="111" t="s">
        <v>303</v>
      </c>
      <c r="D46" s="67" t="s">
        <v>102</v>
      </c>
      <c r="E46" s="68">
        <f>'احمد سيد صوفي A3'!$D$2</f>
        <v>845</v>
      </c>
      <c r="F46" s="68">
        <f>'احمد سيد صوفي A3'!$D$3</f>
        <v>0</v>
      </c>
      <c r="G46" s="68">
        <f t="shared" si="0"/>
        <v>845</v>
      </c>
      <c r="H46" s="101"/>
    </row>
    <row r="47" spans="1:8" s="31" customFormat="1" ht="60" customHeight="1" x14ac:dyDescent="0.25">
      <c r="A47" s="67">
        <v>44</v>
      </c>
      <c r="B47" s="128" t="s">
        <v>334</v>
      </c>
      <c r="C47" s="67" t="s">
        <v>335</v>
      </c>
      <c r="D47" s="67" t="s">
        <v>35</v>
      </c>
      <c r="E47" s="68">
        <f>'طارق اسماعيل روبي قارون'!$D$2</f>
        <v>40000</v>
      </c>
      <c r="F47" s="68">
        <f>'طارق اسماعيل روبي قارون'!$D$3</f>
        <v>37500</v>
      </c>
      <c r="G47" s="68">
        <f t="shared" si="0"/>
        <v>2500</v>
      </c>
      <c r="H47" s="101"/>
    </row>
    <row r="48" spans="1:8" s="31" customFormat="1" ht="61.5" customHeight="1" x14ac:dyDescent="0.25">
      <c r="A48" s="111">
        <v>45</v>
      </c>
      <c r="B48" s="128" t="s">
        <v>226</v>
      </c>
      <c r="C48" s="67" t="s">
        <v>227</v>
      </c>
      <c r="D48" s="111" t="s">
        <v>7</v>
      </c>
      <c r="E48" s="68">
        <f>'هاني الحجار B2'!$D$2</f>
        <v>304250</v>
      </c>
      <c r="F48" s="68">
        <f>'هاني الحجار B2'!$D$3</f>
        <v>280000</v>
      </c>
      <c r="G48" s="68">
        <f t="shared" si="0"/>
        <v>24250</v>
      </c>
      <c r="H48" s="101"/>
    </row>
    <row r="49" spans="1:8" s="31" customFormat="1" ht="61.5" customHeight="1" x14ac:dyDescent="0.25">
      <c r="A49" s="67">
        <v>46</v>
      </c>
      <c r="B49" s="128" t="s">
        <v>226</v>
      </c>
      <c r="C49" s="67" t="s">
        <v>227</v>
      </c>
      <c r="D49" s="111" t="s">
        <v>33</v>
      </c>
      <c r="E49" s="68">
        <f>'هاني الحجار B7'!$D$2</f>
        <v>56743</v>
      </c>
      <c r="F49" s="68">
        <f>'هاني الحجار B7'!$D$3</f>
        <v>140000</v>
      </c>
      <c r="G49" s="68">
        <f t="shared" si="0"/>
        <v>-83257</v>
      </c>
      <c r="H49" s="101"/>
    </row>
    <row r="50" spans="1:8" s="31" customFormat="1" ht="61.5" customHeight="1" x14ac:dyDescent="0.25">
      <c r="A50" s="67">
        <v>47</v>
      </c>
      <c r="B50" s="128" t="s">
        <v>226</v>
      </c>
      <c r="C50" s="67" t="s">
        <v>227</v>
      </c>
      <c r="D50" s="111" t="s">
        <v>175</v>
      </c>
      <c r="E50" s="68">
        <f>'هاني الحجار A6'!$D$2</f>
        <v>5150</v>
      </c>
      <c r="F50" s="68">
        <f>'هاني الحجار A6'!$D$3</f>
        <v>40000</v>
      </c>
      <c r="G50" s="68">
        <f t="shared" si="0"/>
        <v>-34850</v>
      </c>
      <c r="H50" s="77"/>
    </row>
    <row r="51" spans="1:8" s="31" customFormat="1" ht="61.5" customHeight="1" x14ac:dyDescent="0.25">
      <c r="A51" s="111">
        <v>48</v>
      </c>
      <c r="B51" s="128" t="s">
        <v>226</v>
      </c>
      <c r="C51" s="67" t="s">
        <v>227</v>
      </c>
      <c r="D51" s="111" t="s">
        <v>343</v>
      </c>
      <c r="E51" s="68">
        <f>'هاني الحجار B10'!$D$2</f>
        <v>0</v>
      </c>
      <c r="F51" s="68">
        <f>'هاني الحجار B10'!$D$3</f>
        <v>30000</v>
      </c>
      <c r="G51" s="68">
        <f t="shared" si="0"/>
        <v>-30000</v>
      </c>
      <c r="H51" s="77"/>
    </row>
    <row r="52" spans="1:8" s="31" customFormat="1" ht="61.5" customHeight="1" x14ac:dyDescent="0.25">
      <c r="A52" s="67">
        <v>49</v>
      </c>
      <c r="B52" s="128" t="s">
        <v>226</v>
      </c>
      <c r="C52" s="111" t="s">
        <v>227</v>
      </c>
      <c r="D52" s="111" t="s">
        <v>38</v>
      </c>
      <c r="E52" s="112">
        <f>'هاني الحجار فيلا مصر اسكندريه'!$D$2</f>
        <v>0</v>
      </c>
      <c r="F52" s="68">
        <f>'هاني الحجار فيلا مصر اسكندريه'!$D$3</f>
        <v>349550</v>
      </c>
      <c r="G52" s="68">
        <f t="shared" si="0"/>
        <v>-349550</v>
      </c>
      <c r="H52" s="77"/>
    </row>
    <row r="53" spans="1:8" s="31" customFormat="1" ht="61.5" customHeight="1" x14ac:dyDescent="0.25">
      <c r="A53" s="102">
        <v>50</v>
      </c>
      <c r="B53" s="156" t="s">
        <v>226</v>
      </c>
      <c r="C53" s="102" t="s">
        <v>227</v>
      </c>
      <c r="D53" s="102" t="s">
        <v>181</v>
      </c>
      <c r="E53" s="103">
        <f>'هاني الحجار اسلام كشري'!$D$2</f>
        <v>80000</v>
      </c>
      <c r="F53" s="103">
        <f>'هاني الحجار اسلام كشري'!$D$3</f>
        <v>80000</v>
      </c>
      <c r="G53" s="103">
        <f t="shared" si="0"/>
        <v>0</v>
      </c>
      <c r="H53" s="101"/>
    </row>
    <row r="54" spans="1:8" s="31" customFormat="1" ht="61.5" customHeight="1" x14ac:dyDescent="0.25">
      <c r="A54" s="102">
        <v>51</v>
      </c>
      <c r="B54" s="156" t="s">
        <v>226</v>
      </c>
      <c r="C54" s="102" t="s">
        <v>227</v>
      </c>
      <c r="D54" s="102" t="s">
        <v>189</v>
      </c>
      <c r="E54" s="103">
        <f>'هاني الحجار احمد كشري'!$D$2</f>
        <v>176340</v>
      </c>
      <c r="F54" s="103">
        <f>'هاني الحجار احمد كشري'!$D$3</f>
        <v>176340</v>
      </c>
      <c r="G54" s="103">
        <f t="shared" si="0"/>
        <v>0</v>
      </c>
      <c r="H54" s="101"/>
    </row>
    <row r="55" spans="1:8" s="31" customFormat="1" ht="60" customHeight="1" x14ac:dyDescent="0.25">
      <c r="A55" s="102">
        <v>52</v>
      </c>
      <c r="B55" s="156" t="s">
        <v>398</v>
      </c>
      <c r="C55" s="102" t="s">
        <v>399</v>
      </c>
      <c r="D55" s="102" t="s">
        <v>189</v>
      </c>
      <c r="E55" s="103">
        <f>'ربيع متولي شقة الحاج احمد'!$D$2</f>
        <v>58000</v>
      </c>
      <c r="F55" s="103">
        <f>'ربيع متولي شقة الحاج احمد'!$D$3</f>
        <v>58000</v>
      </c>
      <c r="G55" s="103">
        <f t="shared" si="0"/>
        <v>0</v>
      </c>
      <c r="H55" s="101"/>
    </row>
    <row r="56" spans="1:8" s="31" customFormat="1" ht="60" customHeight="1" x14ac:dyDescent="0.25">
      <c r="A56" s="111">
        <v>53</v>
      </c>
      <c r="B56" s="128" t="s">
        <v>27</v>
      </c>
      <c r="C56" s="111" t="s">
        <v>36</v>
      </c>
      <c r="D56" s="111" t="s">
        <v>304</v>
      </c>
      <c r="E56" s="112">
        <f>'اسلام مجدي A11'!$D$2</f>
        <v>16800</v>
      </c>
      <c r="F56" s="112">
        <f>'اسلام مجدي A11'!$D$3</f>
        <v>1400</v>
      </c>
      <c r="G56" s="112">
        <f t="shared" si="0"/>
        <v>15400</v>
      </c>
      <c r="H56" s="101"/>
    </row>
    <row r="57" spans="1:8" s="31" customFormat="1" ht="60" customHeight="1" x14ac:dyDescent="0.25">
      <c r="A57" s="111">
        <v>54</v>
      </c>
      <c r="B57" s="128" t="s">
        <v>404</v>
      </c>
      <c r="C57" s="111" t="s">
        <v>405</v>
      </c>
      <c r="D57" s="111" t="s">
        <v>7</v>
      </c>
      <c r="E57" s="112">
        <f>'محمود رجب B2'!$D$2</f>
        <v>74400</v>
      </c>
      <c r="F57" s="112">
        <f>'محمود رجب B2'!$D$3</f>
        <v>73000</v>
      </c>
      <c r="G57" s="112">
        <f t="shared" si="0"/>
        <v>1400</v>
      </c>
      <c r="H57" s="133"/>
    </row>
    <row r="58" spans="1:8" s="31" customFormat="1" ht="60" customHeight="1" x14ac:dyDescent="0.25">
      <c r="A58" s="102">
        <v>55</v>
      </c>
      <c r="B58" s="156" t="s">
        <v>404</v>
      </c>
      <c r="C58" s="102" t="s">
        <v>405</v>
      </c>
      <c r="D58" s="102" t="s">
        <v>33</v>
      </c>
      <c r="E58" s="103">
        <f>'محمود رجب B7'!$D$2</f>
        <v>49000</v>
      </c>
      <c r="F58" s="103">
        <f>'محمود رجب B7'!$D$3</f>
        <v>49000</v>
      </c>
      <c r="G58" s="103">
        <f t="shared" si="0"/>
        <v>0</v>
      </c>
      <c r="H58" s="133"/>
    </row>
    <row r="59" spans="1:8" s="31" customFormat="1" ht="60" customHeight="1" x14ac:dyDescent="0.25">
      <c r="A59" s="102">
        <v>56</v>
      </c>
      <c r="B59" s="156" t="s">
        <v>24</v>
      </c>
      <c r="C59" s="102" t="s">
        <v>405</v>
      </c>
      <c r="D59" s="102" t="s">
        <v>189</v>
      </c>
      <c r="E59" s="103">
        <f>'سيد عثمان محمد شقه الحاج احمد'!$D$2</f>
        <v>23000</v>
      </c>
      <c r="F59" s="103">
        <f>'سيد عثمان محمد شقه الحاج احمد'!$D$3</f>
        <v>23000</v>
      </c>
      <c r="G59" s="103">
        <f t="shared" si="0"/>
        <v>0</v>
      </c>
      <c r="H59" s="133"/>
    </row>
    <row r="60" spans="1:8" s="31" customFormat="1" ht="60" customHeight="1" x14ac:dyDescent="0.25">
      <c r="A60" s="111">
        <v>57</v>
      </c>
      <c r="B60" s="128" t="s">
        <v>27</v>
      </c>
      <c r="C60" s="111" t="s">
        <v>36</v>
      </c>
      <c r="D60" s="111" t="s">
        <v>448</v>
      </c>
      <c r="E60" s="112">
        <f>'اسلام مجدي برج A'!$D$2</f>
        <v>14400</v>
      </c>
      <c r="F60" s="112">
        <f>'اسلام مجدي برج A'!$D$3</f>
        <v>0</v>
      </c>
      <c r="G60" s="112">
        <f t="shared" si="0"/>
        <v>14400</v>
      </c>
      <c r="H60" s="133"/>
    </row>
    <row r="61" spans="1:8" s="31" customFormat="1" ht="60" customHeight="1" x14ac:dyDescent="0.25">
      <c r="A61" s="111">
        <v>58</v>
      </c>
      <c r="B61" s="128" t="s">
        <v>27</v>
      </c>
      <c r="C61" s="111" t="s">
        <v>36</v>
      </c>
      <c r="D61" s="111" t="s">
        <v>449</v>
      </c>
      <c r="E61" s="112">
        <f>'اسلام مجدي برج B'!$D$2</f>
        <v>24700</v>
      </c>
      <c r="F61" s="112">
        <f>'اسلام مجدي برج B'!$D$3</f>
        <v>0</v>
      </c>
      <c r="G61" s="112">
        <f t="shared" si="0"/>
        <v>24700</v>
      </c>
      <c r="H61" s="133"/>
    </row>
    <row r="62" spans="1:8" s="31" customFormat="1" ht="60" customHeight="1" x14ac:dyDescent="0.25">
      <c r="A62" s="111">
        <v>59</v>
      </c>
      <c r="B62" s="128" t="s">
        <v>27</v>
      </c>
      <c r="C62" s="111" t="s">
        <v>36</v>
      </c>
      <c r="D62" s="111" t="s">
        <v>451</v>
      </c>
      <c r="E62" s="112">
        <f>'اسلام مجدي برج C'!$D$2</f>
        <v>30800</v>
      </c>
      <c r="F62" s="112">
        <f>'اسلام مجدي برج C'!$D$3</f>
        <v>4000</v>
      </c>
      <c r="G62" s="112">
        <f t="shared" si="0"/>
        <v>26800</v>
      </c>
      <c r="H62" s="133"/>
    </row>
    <row r="63" spans="1:8" s="31" customFormat="1" ht="60" customHeight="1" x14ac:dyDescent="0.25">
      <c r="A63" s="111">
        <v>60</v>
      </c>
      <c r="B63" s="128" t="s">
        <v>27</v>
      </c>
      <c r="C63" s="111" t="s">
        <v>36</v>
      </c>
      <c r="D63" s="111" t="s">
        <v>450</v>
      </c>
      <c r="E63" s="112">
        <f>'اسلام مجدي برج D'!$D$2</f>
        <v>8000</v>
      </c>
      <c r="F63" s="112">
        <f>'اسلام مجدي برج D'!$D$3</f>
        <v>0</v>
      </c>
      <c r="G63" s="112">
        <f t="shared" si="0"/>
        <v>8000</v>
      </c>
      <c r="H63" s="133"/>
    </row>
    <row r="64" spans="1:8" s="31" customFormat="1" ht="60" customHeight="1" x14ac:dyDescent="0.25">
      <c r="A64" s="111">
        <v>61</v>
      </c>
      <c r="B64" s="128" t="s">
        <v>27</v>
      </c>
      <c r="C64" s="111" t="s">
        <v>36</v>
      </c>
      <c r="D64" s="111" t="s">
        <v>518</v>
      </c>
      <c r="E64" s="112">
        <f>'اسلام مجدي برج A10'!$D$2</f>
        <v>3200</v>
      </c>
      <c r="F64" s="112">
        <f>'اسلام مجدي برج A10'!$D$3</f>
        <v>1600</v>
      </c>
      <c r="G64" s="112">
        <f t="shared" si="0"/>
        <v>1600</v>
      </c>
      <c r="H64" s="133"/>
    </row>
    <row r="65" spans="1:8" s="31" customFormat="1" ht="60" customHeight="1" x14ac:dyDescent="0.25">
      <c r="A65" s="102">
        <v>62</v>
      </c>
      <c r="B65" s="156" t="s">
        <v>483</v>
      </c>
      <c r="C65" s="102" t="s">
        <v>32</v>
      </c>
      <c r="D65" s="102" t="s">
        <v>175</v>
      </c>
      <c r="E65" s="103">
        <f>'احمد عاشور محمد A6'!$D$2</f>
        <v>22000</v>
      </c>
      <c r="F65" s="103">
        <f>'احمد عاشور محمد A6'!$D$3</f>
        <v>22000</v>
      </c>
      <c r="G65" s="103">
        <f t="shared" si="0"/>
        <v>0</v>
      </c>
      <c r="H65" s="133"/>
    </row>
    <row r="66" spans="1:8" s="31" customFormat="1" ht="60" customHeight="1" x14ac:dyDescent="0.25">
      <c r="A66" s="111">
        <v>63</v>
      </c>
      <c r="B66" s="128" t="s">
        <v>500</v>
      </c>
      <c r="C66" s="111" t="s">
        <v>501</v>
      </c>
      <c r="D66" s="111" t="s">
        <v>102</v>
      </c>
      <c r="E66" s="112">
        <f>'احمد شعبان محمد A10'!$D$2</f>
        <v>1425</v>
      </c>
      <c r="F66" s="112">
        <f>'احمد شعبان محمد A10'!$D$3</f>
        <v>0</v>
      </c>
      <c r="G66" s="112">
        <f t="shared" si="0"/>
        <v>1425</v>
      </c>
      <c r="H66" s="133"/>
    </row>
    <row r="67" spans="1:8" s="31" customFormat="1" ht="60" customHeight="1" x14ac:dyDescent="0.25">
      <c r="A67" s="102">
        <v>64</v>
      </c>
      <c r="B67" s="156" t="s">
        <v>483</v>
      </c>
      <c r="C67" s="102" t="s">
        <v>32</v>
      </c>
      <c r="D67" s="102" t="s">
        <v>505</v>
      </c>
      <c r="E67" s="103">
        <f>'احمد عاشور محمد B7'!$D$2</f>
        <v>12000</v>
      </c>
      <c r="F67" s="103">
        <f>'احمد عاشور محمد B7'!$D$3</f>
        <v>12000</v>
      </c>
      <c r="G67" s="103">
        <f t="shared" si="0"/>
        <v>0</v>
      </c>
      <c r="H67" s="133"/>
    </row>
    <row r="68" spans="1:8" s="31" customFormat="1" ht="60" customHeight="1" x14ac:dyDescent="0.25">
      <c r="A68" s="111">
        <v>65</v>
      </c>
      <c r="B68" s="128" t="s">
        <v>404</v>
      </c>
      <c r="C68" s="111" t="s">
        <v>405</v>
      </c>
      <c r="D68" s="111" t="s">
        <v>129</v>
      </c>
      <c r="E68" s="112">
        <f>'محمود رجب B5'!$D$2</f>
        <v>24366</v>
      </c>
      <c r="F68" s="112">
        <f>'محمود رجب B5'!$D$3</f>
        <v>10000</v>
      </c>
      <c r="G68" s="112">
        <f t="shared" si="0"/>
        <v>14366</v>
      </c>
      <c r="H68" s="133"/>
    </row>
    <row r="69" spans="1:8" s="31" customFormat="1" ht="60" customHeight="1" x14ac:dyDescent="0.25">
      <c r="A69" s="111">
        <v>66</v>
      </c>
      <c r="B69" s="128" t="s">
        <v>539</v>
      </c>
      <c r="C69" s="111" t="s">
        <v>34</v>
      </c>
      <c r="D69" s="111" t="s">
        <v>35</v>
      </c>
      <c r="E69" s="112">
        <f>'وليد صبري قارون'!$D$2</f>
        <v>106000</v>
      </c>
      <c r="F69" s="112">
        <f>'وليد صبري قارون'!$D$3</f>
        <v>80000</v>
      </c>
      <c r="G69" s="112">
        <f t="shared" ref="G69:G73" si="1">E69-F69</f>
        <v>26000</v>
      </c>
      <c r="H69" s="133"/>
    </row>
    <row r="70" spans="1:8" s="31" customFormat="1" ht="60" customHeight="1" x14ac:dyDescent="0.25">
      <c r="A70" s="111">
        <v>67</v>
      </c>
      <c r="B70" s="128" t="s">
        <v>561</v>
      </c>
      <c r="C70" s="111" t="s">
        <v>32</v>
      </c>
      <c r="D70" s="111" t="s">
        <v>562</v>
      </c>
      <c r="E70" s="112">
        <f>'عمرو علي فرحات B'!$D$2</f>
        <v>850672.5</v>
      </c>
      <c r="F70" s="112">
        <f>'عمرو علي فرحات B'!$D$3</f>
        <v>0</v>
      </c>
      <c r="G70" s="112">
        <f t="shared" si="1"/>
        <v>850672.5</v>
      </c>
      <c r="H70" s="133"/>
    </row>
    <row r="71" spans="1:8" s="31" customFormat="1" ht="60" customHeight="1" x14ac:dyDescent="0.25">
      <c r="A71" s="111">
        <v>68</v>
      </c>
      <c r="B71" s="128" t="s">
        <v>574</v>
      </c>
      <c r="C71" s="111" t="s">
        <v>501</v>
      </c>
      <c r="D71" s="111" t="s">
        <v>518</v>
      </c>
      <c r="E71" s="112">
        <f>'احمد شعبان محمد A10'!$D$2</f>
        <v>1425</v>
      </c>
      <c r="F71" s="112">
        <f>'احمد شعبان محمد A10'!$D$3</f>
        <v>0</v>
      </c>
      <c r="G71" s="112">
        <f t="shared" si="1"/>
        <v>1425</v>
      </c>
      <c r="H71" s="133"/>
    </row>
    <row r="72" spans="1:8" s="31" customFormat="1" ht="60" customHeight="1" x14ac:dyDescent="0.25">
      <c r="A72" s="111">
        <v>69</v>
      </c>
      <c r="B72" s="128" t="s">
        <v>579</v>
      </c>
      <c r="C72" s="111" t="s">
        <v>34</v>
      </c>
      <c r="D72" s="111" t="s">
        <v>583</v>
      </c>
      <c r="E72" s="112">
        <f>'علي ايمن رجب محمود A3 '!$D$2</f>
        <v>92880</v>
      </c>
      <c r="F72" s="112">
        <f>'علي ايمن رجب محمود A3 '!$D$3</f>
        <v>0</v>
      </c>
      <c r="G72" s="112">
        <f t="shared" si="1"/>
        <v>92880</v>
      </c>
      <c r="H72" s="133"/>
    </row>
    <row r="73" spans="1:8" s="31" customFormat="1" ht="60" customHeight="1" x14ac:dyDescent="0.25">
      <c r="A73" s="102">
        <v>70</v>
      </c>
      <c r="B73" s="156" t="s">
        <v>128</v>
      </c>
      <c r="C73" s="102" t="s">
        <v>133</v>
      </c>
      <c r="D73" s="102" t="s">
        <v>583</v>
      </c>
      <c r="E73" s="103">
        <f>'سيد حامد محمود A3'!$D$2</f>
        <v>123125</v>
      </c>
      <c r="F73" s="103">
        <f>'سيد حامد محمود A3'!$D$3</f>
        <v>123125</v>
      </c>
      <c r="G73" s="103">
        <f t="shared" si="1"/>
        <v>0</v>
      </c>
      <c r="H73" s="133"/>
    </row>
    <row r="74" spans="1:8" s="31" customFormat="1" ht="60" customHeight="1" x14ac:dyDescent="0.25">
      <c r="A74" s="111">
        <v>71</v>
      </c>
      <c r="B74" s="128" t="s">
        <v>226</v>
      </c>
      <c r="C74" s="111" t="s">
        <v>227</v>
      </c>
      <c r="D74" s="111" t="s">
        <v>129</v>
      </c>
      <c r="E74" s="112">
        <f>'هاني الحجار B5'!$D$2</f>
        <v>5150</v>
      </c>
      <c r="F74" s="112">
        <f>'هاني الحجار B5'!$D$3</f>
        <v>0</v>
      </c>
      <c r="G74" s="112">
        <f t="shared" ref="G74:G81" si="2">E74-F74</f>
        <v>5150</v>
      </c>
      <c r="H74" s="133"/>
    </row>
    <row r="75" spans="1:8" s="31" customFormat="1" ht="60" customHeight="1" x14ac:dyDescent="0.25">
      <c r="A75" s="111">
        <v>72</v>
      </c>
      <c r="B75" s="128" t="s">
        <v>601</v>
      </c>
      <c r="C75" s="67" t="s">
        <v>602</v>
      </c>
      <c r="D75" s="111" t="s">
        <v>7</v>
      </c>
      <c r="E75" s="68">
        <f>'محمود احمد مولى B2 '!$D$2</f>
        <v>960000</v>
      </c>
      <c r="F75" s="68">
        <f>'محمود احمد مولى B2 '!$D$3</f>
        <v>0</v>
      </c>
      <c r="G75" s="112">
        <f t="shared" si="2"/>
        <v>960000</v>
      </c>
      <c r="H75" s="101"/>
    </row>
    <row r="76" spans="1:8" s="31" customFormat="1" ht="60" customHeight="1" x14ac:dyDescent="0.25">
      <c r="A76" s="111">
        <v>73</v>
      </c>
      <c r="B76" s="128" t="s">
        <v>601</v>
      </c>
      <c r="C76" s="67" t="s">
        <v>602</v>
      </c>
      <c r="D76" s="67" t="s">
        <v>175</v>
      </c>
      <c r="E76" s="68">
        <f>'محمود احمد مولى A6'!$D$2</f>
        <v>480000</v>
      </c>
      <c r="F76" s="68">
        <f>'محمود احمد مولى A6'!$D$3</f>
        <v>0</v>
      </c>
      <c r="G76" s="112">
        <f t="shared" si="2"/>
        <v>480000</v>
      </c>
      <c r="H76" s="101"/>
    </row>
    <row r="77" spans="1:8" s="31" customFormat="1" ht="60" customHeight="1" x14ac:dyDescent="0.25">
      <c r="A77" s="111">
        <v>74</v>
      </c>
      <c r="B77" s="128"/>
      <c r="C77" s="67"/>
      <c r="D77" s="67"/>
      <c r="E77" s="68"/>
      <c r="F77" s="68"/>
      <c r="G77" s="112">
        <f t="shared" si="2"/>
        <v>0</v>
      </c>
      <c r="H77" s="101"/>
    </row>
    <row r="78" spans="1:8" s="31" customFormat="1" ht="60" customHeight="1" x14ac:dyDescent="0.25">
      <c r="A78" s="111">
        <v>75</v>
      </c>
      <c r="B78" s="128"/>
      <c r="C78" s="67"/>
      <c r="D78" s="67"/>
      <c r="E78" s="68"/>
      <c r="F78" s="68"/>
      <c r="G78" s="112">
        <f t="shared" si="2"/>
        <v>0</v>
      </c>
      <c r="H78" s="101"/>
    </row>
    <row r="79" spans="1:8" s="31" customFormat="1" ht="60" customHeight="1" x14ac:dyDescent="0.25">
      <c r="A79" s="111">
        <v>76</v>
      </c>
      <c r="B79" s="119"/>
      <c r="C79" s="67"/>
      <c r="D79" s="67"/>
      <c r="E79" s="68"/>
      <c r="F79" s="68"/>
      <c r="G79" s="112">
        <f t="shared" si="2"/>
        <v>0</v>
      </c>
      <c r="H79" s="64"/>
    </row>
    <row r="80" spans="1:8" s="31" customFormat="1" ht="60" customHeight="1" x14ac:dyDescent="0.25">
      <c r="A80" s="111">
        <v>77</v>
      </c>
      <c r="B80" s="119"/>
      <c r="C80" s="67"/>
      <c r="D80" s="67"/>
      <c r="E80" s="68"/>
      <c r="F80" s="68"/>
      <c r="G80" s="112">
        <f t="shared" si="2"/>
        <v>0</v>
      </c>
      <c r="H80" s="63"/>
    </row>
    <row r="81" spans="1:8" s="18" customFormat="1" ht="60" customHeight="1" x14ac:dyDescent="0.25">
      <c r="A81" s="111">
        <v>78</v>
      </c>
      <c r="B81" s="119"/>
      <c r="C81" s="67"/>
      <c r="D81" s="67"/>
      <c r="E81" s="68"/>
      <c r="F81" s="68"/>
      <c r="G81" s="68">
        <f t="shared" si="2"/>
        <v>0</v>
      </c>
      <c r="H81" s="32"/>
    </row>
    <row r="82" spans="1:8" s="17" customFormat="1" ht="68.25" customHeight="1" x14ac:dyDescent="0.25">
      <c r="A82" s="179" t="s">
        <v>21</v>
      </c>
      <c r="B82" s="179"/>
      <c r="C82" s="179"/>
      <c r="D82" s="179"/>
      <c r="E82" s="69">
        <f>SUM(E4:E81)</f>
        <v>9565431.5</v>
      </c>
      <c r="F82" s="69">
        <f t="shared" ref="F82:G82" si="3">SUM(F4:F81)</f>
        <v>7528038</v>
      </c>
      <c r="G82" s="69">
        <f t="shared" si="3"/>
        <v>2037393.5</v>
      </c>
      <c r="H82" s="32"/>
    </row>
    <row r="83" spans="1:8" s="17" customFormat="1" ht="39" customHeight="1" x14ac:dyDescent="0.25">
      <c r="A83" s="31"/>
      <c r="B83" s="31"/>
      <c r="C83" s="31"/>
      <c r="D83" s="31"/>
      <c r="E83" s="31"/>
      <c r="F83" s="37"/>
      <c r="G83" s="31"/>
    </row>
    <row r="84" spans="1:8" s="17" customFormat="1" ht="39" customHeight="1" x14ac:dyDescent="0.25">
      <c r="A84" s="31"/>
      <c r="B84" s="31"/>
      <c r="C84" s="31"/>
      <c r="D84" s="31"/>
      <c r="E84" s="31"/>
      <c r="F84" s="37"/>
      <c r="G84" s="31"/>
    </row>
    <row r="85" spans="1:8" s="17" customFormat="1" ht="39" customHeight="1" x14ac:dyDescent="0.25">
      <c r="A85" s="31"/>
      <c r="B85" s="31"/>
      <c r="C85" s="31"/>
      <c r="D85" s="31"/>
      <c r="E85" s="31"/>
      <c r="F85" s="37"/>
      <c r="G85" s="31"/>
    </row>
    <row r="86" spans="1:8" s="17" customFormat="1" ht="39" customHeight="1" x14ac:dyDescent="0.25">
      <c r="A86" s="31"/>
      <c r="B86" s="31"/>
      <c r="C86" s="31"/>
      <c r="D86" s="31"/>
      <c r="E86" s="31"/>
      <c r="F86" s="37"/>
      <c r="G86" s="31"/>
    </row>
    <row r="87" spans="1:8" s="17" customFormat="1" ht="39" customHeight="1" x14ac:dyDescent="0.25">
      <c r="A87" s="31"/>
      <c r="B87" s="31"/>
      <c r="C87" s="31"/>
      <c r="D87" s="31"/>
      <c r="E87" s="31"/>
      <c r="F87" s="37"/>
      <c r="G87" s="31"/>
    </row>
    <row r="88" spans="1:8" s="17" customFormat="1" ht="39" customHeight="1" x14ac:dyDescent="0.25">
      <c r="A88" s="31"/>
      <c r="B88" s="31"/>
      <c r="C88" s="31"/>
      <c r="D88" s="31"/>
      <c r="E88" s="31"/>
      <c r="F88" s="37"/>
      <c r="G88" s="31"/>
    </row>
    <row r="89" spans="1:8" s="17" customFormat="1" ht="39" customHeight="1" x14ac:dyDescent="0.25">
      <c r="A89" s="31"/>
      <c r="B89" s="31"/>
      <c r="C89" s="31"/>
      <c r="D89" s="31"/>
      <c r="E89" s="31"/>
      <c r="F89" s="37"/>
      <c r="G89" s="31"/>
    </row>
    <row r="90" spans="1:8" s="17" customFormat="1" ht="39" customHeight="1" x14ac:dyDescent="0.25">
      <c r="A90" s="31"/>
      <c r="B90" s="31"/>
      <c r="C90" s="31"/>
      <c r="D90" s="31"/>
      <c r="E90" s="31"/>
      <c r="F90" s="37"/>
      <c r="G90" s="31"/>
    </row>
    <row r="91" spans="1:8" s="17" customFormat="1" ht="39" customHeight="1" x14ac:dyDescent="0.25">
      <c r="A91" s="31"/>
      <c r="B91" s="31"/>
      <c r="C91" s="31"/>
      <c r="D91" s="31"/>
      <c r="E91" s="31"/>
      <c r="F91" s="37"/>
      <c r="G91" s="31"/>
    </row>
    <row r="92" spans="1:8" s="17" customFormat="1" ht="39" customHeight="1" x14ac:dyDescent="0.25">
      <c r="A92" s="31"/>
      <c r="B92" s="31"/>
      <c r="C92" s="31"/>
      <c r="D92" s="31"/>
      <c r="E92" s="31"/>
      <c r="F92" s="37"/>
      <c r="G92" s="31"/>
    </row>
    <row r="93" spans="1:8" s="17" customFormat="1" ht="39" customHeight="1" x14ac:dyDescent="0.25">
      <c r="A93" s="31"/>
      <c r="B93" s="31"/>
      <c r="C93" s="31"/>
      <c r="D93" s="31"/>
      <c r="E93" s="31"/>
      <c r="F93" s="37"/>
      <c r="G93" s="31"/>
    </row>
    <row r="94" spans="1:8" s="17" customFormat="1" ht="39" customHeight="1" x14ac:dyDescent="0.25">
      <c r="A94" s="31"/>
      <c r="B94" s="31"/>
      <c r="C94" s="31"/>
      <c r="D94" s="31"/>
      <c r="E94" s="31"/>
      <c r="F94" s="37"/>
      <c r="G94" s="31"/>
    </row>
    <row r="95" spans="1:8" s="17" customFormat="1" ht="39" customHeight="1" x14ac:dyDescent="0.25">
      <c r="A95" s="31"/>
      <c r="B95" s="31"/>
      <c r="C95" s="31"/>
      <c r="D95" s="31"/>
      <c r="E95" s="31"/>
      <c r="F95" s="37"/>
      <c r="G95" s="31"/>
    </row>
    <row r="96" spans="1:8" s="17" customFormat="1" ht="39" customHeight="1" x14ac:dyDescent="0.25">
      <c r="A96" s="31"/>
      <c r="B96" s="31"/>
      <c r="C96" s="31"/>
      <c r="D96" s="31"/>
      <c r="E96" s="31"/>
      <c r="F96" s="37"/>
      <c r="G96" s="31"/>
    </row>
    <row r="97" spans="1:7" s="17" customFormat="1" ht="39" customHeight="1" x14ac:dyDescent="0.25">
      <c r="A97" s="31"/>
      <c r="B97" s="31"/>
      <c r="C97" s="31"/>
      <c r="D97" s="31"/>
      <c r="E97" s="31"/>
      <c r="F97" s="37"/>
      <c r="G97" s="31"/>
    </row>
    <row r="98" spans="1:7" s="17" customFormat="1" ht="39" customHeight="1" x14ac:dyDescent="0.25">
      <c r="A98" s="31"/>
      <c r="B98" s="31"/>
      <c r="C98" s="31"/>
      <c r="D98" s="31"/>
      <c r="E98" s="31"/>
      <c r="F98" s="37"/>
      <c r="G98" s="31"/>
    </row>
    <row r="99" spans="1:7" s="17" customFormat="1" ht="39" customHeight="1" x14ac:dyDescent="0.25">
      <c r="A99" s="31"/>
      <c r="B99" s="31"/>
      <c r="C99" s="31"/>
      <c r="D99" s="31"/>
      <c r="E99" s="31"/>
      <c r="F99" s="37"/>
      <c r="G99" s="31"/>
    </row>
    <row r="100" spans="1:7" s="17" customFormat="1" ht="39" customHeight="1" x14ac:dyDescent="0.25">
      <c r="A100" s="31"/>
      <c r="B100" s="31"/>
      <c r="C100" s="31"/>
      <c r="D100" s="31"/>
      <c r="E100" s="31"/>
      <c r="F100" s="37"/>
      <c r="G100" s="31"/>
    </row>
    <row r="101" spans="1:7" s="17" customFormat="1" ht="39" customHeight="1" x14ac:dyDescent="0.25">
      <c r="A101" s="31"/>
      <c r="B101" s="31"/>
      <c r="C101" s="31"/>
      <c r="D101" s="31"/>
      <c r="E101" s="31"/>
      <c r="F101" s="37"/>
      <c r="G101" s="31"/>
    </row>
    <row r="102" spans="1:7" s="17" customFormat="1" ht="39" customHeight="1" x14ac:dyDescent="0.25">
      <c r="A102" s="31"/>
      <c r="B102" s="31"/>
      <c r="C102" s="31"/>
      <c r="D102" s="31"/>
      <c r="E102" s="31"/>
      <c r="F102" s="37"/>
      <c r="G102" s="31"/>
    </row>
    <row r="103" spans="1:7" s="17" customFormat="1" ht="39" customHeight="1" x14ac:dyDescent="0.25">
      <c r="A103" s="31"/>
      <c r="B103" s="31"/>
      <c r="C103" s="31"/>
      <c r="D103" s="31"/>
      <c r="E103" s="31"/>
      <c r="F103" s="37"/>
      <c r="G103" s="31"/>
    </row>
    <row r="104" spans="1:7" s="17" customFormat="1" ht="39" customHeight="1" x14ac:dyDescent="0.25">
      <c r="A104" s="31"/>
      <c r="B104" s="31"/>
      <c r="C104" s="31"/>
      <c r="D104" s="31"/>
      <c r="E104" s="31"/>
      <c r="F104" s="37"/>
      <c r="G104" s="31"/>
    </row>
    <row r="105" spans="1:7" s="17" customFormat="1" ht="21" customHeight="1" x14ac:dyDescent="0.25">
      <c r="A105" s="31"/>
      <c r="B105" s="31"/>
      <c r="C105" s="31"/>
      <c r="D105" s="31"/>
      <c r="E105" s="31"/>
      <c r="F105" s="37"/>
      <c r="G105" s="31"/>
    </row>
    <row r="106" spans="1:7" s="17" customFormat="1" ht="21" customHeight="1" x14ac:dyDescent="0.25">
      <c r="A106" s="31"/>
      <c r="B106" s="31"/>
      <c r="C106" s="31"/>
      <c r="D106" s="31"/>
      <c r="E106" s="31"/>
      <c r="F106" s="37"/>
      <c r="G106" s="31"/>
    </row>
    <row r="107" spans="1:7" s="17" customFormat="1" ht="21" customHeight="1" x14ac:dyDescent="0.25">
      <c r="A107" s="31"/>
      <c r="B107" s="31"/>
      <c r="C107" s="31"/>
      <c r="D107" s="31"/>
      <c r="E107" s="31"/>
      <c r="F107" s="37"/>
      <c r="G107" s="31"/>
    </row>
    <row r="108" spans="1:7" s="17" customFormat="1" ht="21" customHeight="1" x14ac:dyDescent="0.25">
      <c r="A108" s="31"/>
      <c r="B108" s="31"/>
      <c r="C108" s="31"/>
      <c r="D108" s="31"/>
      <c r="E108" s="31"/>
      <c r="F108" s="37"/>
      <c r="G108" s="31"/>
    </row>
    <row r="109" spans="1:7" s="17" customFormat="1" ht="21" customHeight="1" x14ac:dyDescent="0.25">
      <c r="A109" s="31"/>
      <c r="B109" s="31"/>
      <c r="C109" s="31"/>
      <c r="D109" s="31"/>
      <c r="E109" s="31"/>
      <c r="F109" s="37"/>
      <c r="G109" s="31"/>
    </row>
    <row r="110" spans="1:7" s="17" customFormat="1" ht="21" customHeight="1" x14ac:dyDescent="0.25">
      <c r="A110" s="31"/>
      <c r="B110" s="31"/>
      <c r="C110" s="31"/>
      <c r="D110" s="31"/>
      <c r="E110" s="31"/>
      <c r="F110" s="37"/>
      <c r="G110" s="31"/>
    </row>
    <row r="111" spans="1:7" s="17" customFormat="1" ht="21" customHeight="1" x14ac:dyDescent="0.25">
      <c r="A111" s="31"/>
      <c r="B111" s="31"/>
      <c r="C111" s="31"/>
      <c r="D111" s="31"/>
      <c r="E111" s="31"/>
      <c r="F111" s="37"/>
      <c r="G111" s="31"/>
    </row>
    <row r="112" spans="1:7" s="17" customFormat="1" ht="21" customHeight="1" x14ac:dyDescent="0.25">
      <c r="A112" s="31"/>
      <c r="B112" s="31"/>
      <c r="C112" s="31"/>
      <c r="D112" s="31"/>
      <c r="E112" s="31"/>
      <c r="F112" s="37"/>
      <c r="G112" s="31"/>
    </row>
    <row r="113" spans="1:7" s="17" customFormat="1" ht="21" customHeight="1" x14ac:dyDescent="0.25">
      <c r="A113" s="31"/>
      <c r="B113" s="31"/>
      <c r="C113" s="31"/>
      <c r="D113" s="31"/>
      <c r="E113" s="31"/>
      <c r="F113" s="37"/>
      <c r="G113" s="31"/>
    </row>
    <row r="114" spans="1:7" s="17" customFormat="1" ht="21" customHeight="1" x14ac:dyDescent="0.25">
      <c r="A114" s="31"/>
      <c r="B114" s="31"/>
      <c r="C114" s="31"/>
      <c r="D114" s="31"/>
      <c r="E114" s="31"/>
      <c r="F114" s="37"/>
      <c r="G114" s="31"/>
    </row>
    <row r="115" spans="1:7" s="17" customFormat="1" ht="21" customHeight="1" x14ac:dyDescent="0.25">
      <c r="A115" s="31"/>
      <c r="B115" s="31"/>
      <c r="C115" s="31"/>
      <c r="D115" s="31"/>
      <c r="E115" s="31"/>
      <c r="F115" s="37"/>
      <c r="G115" s="31"/>
    </row>
    <row r="116" spans="1:7" s="17" customFormat="1" ht="21" customHeight="1" x14ac:dyDescent="0.25">
      <c r="A116" s="31"/>
      <c r="B116" s="31"/>
      <c r="C116" s="31"/>
      <c r="D116" s="31"/>
      <c r="E116" s="31"/>
      <c r="F116" s="37"/>
      <c r="G116" s="31"/>
    </row>
    <row r="117" spans="1:7" s="17" customFormat="1" ht="21" customHeight="1" x14ac:dyDescent="0.25">
      <c r="A117" s="31"/>
      <c r="B117" s="31"/>
      <c r="C117" s="31"/>
      <c r="D117" s="31"/>
      <c r="E117" s="31"/>
      <c r="F117" s="37"/>
      <c r="G117" s="31"/>
    </row>
    <row r="118" spans="1:7" s="17" customFormat="1" ht="21" customHeight="1" x14ac:dyDescent="0.25">
      <c r="A118" s="31"/>
      <c r="B118" s="31"/>
      <c r="C118" s="31"/>
      <c r="D118" s="31"/>
      <c r="E118" s="31"/>
      <c r="F118" s="37"/>
      <c r="G118" s="31"/>
    </row>
    <row r="119" spans="1:7" s="17" customFormat="1" ht="21" customHeight="1" x14ac:dyDescent="0.25">
      <c r="A119" s="31"/>
      <c r="B119" s="31"/>
      <c r="C119" s="31"/>
      <c r="D119" s="31"/>
      <c r="E119" s="31"/>
      <c r="F119" s="37"/>
      <c r="G119" s="31"/>
    </row>
    <row r="120" spans="1:7" s="17" customFormat="1" ht="21" customHeight="1" x14ac:dyDescent="0.25">
      <c r="A120" s="31"/>
      <c r="B120" s="31"/>
      <c r="C120" s="31"/>
      <c r="D120" s="31"/>
      <c r="E120" s="31"/>
      <c r="F120" s="37"/>
      <c r="G120" s="31"/>
    </row>
    <row r="121" spans="1:7" s="17" customFormat="1" ht="21" customHeight="1" x14ac:dyDescent="0.25">
      <c r="A121" s="31"/>
      <c r="B121" s="31"/>
      <c r="C121" s="31"/>
      <c r="D121" s="31"/>
      <c r="E121" s="31"/>
      <c r="F121" s="37"/>
      <c r="G121" s="31"/>
    </row>
    <row r="122" spans="1:7" s="17" customFormat="1" ht="21" customHeight="1" x14ac:dyDescent="0.25">
      <c r="A122" s="31"/>
      <c r="B122" s="31"/>
      <c r="C122" s="31"/>
      <c r="D122" s="31"/>
      <c r="E122" s="31"/>
      <c r="F122" s="37"/>
      <c r="G122" s="31"/>
    </row>
    <row r="123" spans="1:7" s="17" customFormat="1" ht="21" customHeight="1" x14ac:dyDescent="0.25">
      <c r="A123" s="31"/>
      <c r="B123" s="31"/>
      <c r="C123" s="31"/>
      <c r="D123" s="31"/>
      <c r="E123" s="31"/>
      <c r="F123" s="37"/>
      <c r="G123" s="31"/>
    </row>
    <row r="124" spans="1:7" s="17" customFormat="1" ht="21" customHeight="1" x14ac:dyDescent="0.25">
      <c r="A124" s="31"/>
      <c r="B124" s="31"/>
      <c r="C124" s="31"/>
      <c r="D124" s="31"/>
      <c r="E124" s="31"/>
      <c r="F124" s="37"/>
      <c r="G124" s="31"/>
    </row>
    <row r="125" spans="1:7" s="17" customFormat="1" ht="21" customHeight="1" x14ac:dyDescent="0.25">
      <c r="A125" s="31"/>
      <c r="B125" s="31"/>
      <c r="C125" s="31"/>
      <c r="D125" s="31"/>
      <c r="E125" s="31"/>
      <c r="F125" s="37"/>
      <c r="G125" s="31"/>
    </row>
    <row r="126" spans="1:7" s="17" customFormat="1" ht="21" customHeight="1" x14ac:dyDescent="0.25">
      <c r="A126" s="31"/>
      <c r="B126" s="31"/>
      <c r="C126" s="31"/>
      <c r="D126" s="31"/>
      <c r="E126" s="31"/>
      <c r="F126" s="37"/>
      <c r="G126" s="31"/>
    </row>
    <row r="127" spans="1:7" s="17" customFormat="1" ht="21" customHeight="1" x14ac:dyDescent="0.25">
      <c r="A127" s="31"/>
      <c r="B127" s="31"/>
      <c r="C127" s="31"/>
      <c r="D127" s="31"/>
      <c r="E127" s="31"/>
      <c r="F127" s="37"/>
      <c r="G127" s="31"/>
    </row>
    <row r="128" spans="1:7" s="17" customFormat="1" ht="21" customHeight="1" x14ac:dyDescent="0.25">
      <c r="A128" s="31"/>
      <c r="B128" s="31"/>
      <c r="C128" s="31"/>
      <c r="D128" s="31"/>
      <c r="E128" s="31"/>
      <c r="F128" s="37"/>
      <c r="G128" s="31"/>
    </row>
    <row r="129" spans="1:7" s="17" customFormat="1" ht="21" customHeight="1" x14ac:dyDescent="0.25">
      <c r="A129" s="31"/>
      <c r="B129" s="31"/>
      <c r="C129" s="31"/>
      <c r="D129" s="31"/>
      <c r="E129" s="31"/>
      <c r="F129" s="37"/>
      <c r="G129" s="31"/>
    </row>
    <row r="130" spans="1:7" s="17" customFormat="1" ht="21" customHeight="1" x14ac:dyDescent="0.25">
      <c r="A130" s="31"/>
      <c r="B130" s="31"/>
      <c r="C130" s="31"/>
      <c r="D130" s="31"/>
      <c r="E130" s="31"/>
      <c r="F130" s="37"/>
      <c r="G130" s="31"/>
    </row>
    <row r="131" spans="1:7" s="17" customFormat="1" ht="21" customHeight="1" x14ac:dyDescent="0.25">
      <c r="A131" s="31"/>
      <c r="B131" s="31"/>
      <c r="C131" s="31"/>
      <c r="D131" s="31"/>
      <c r="E131" s="31"/>
      <c r="F131" s="37"/>
      <c r="G131" s="31"/>
    </row>
    <row r="132" spans="1:7" s="17" customFormat="1" ht="21" customHeight="1" x14ac:dyDescent="0.25">
      <c r="A132" s="31"/>
      <c r="B132" s="31"/>
      <c r="C132" s="31"/>
      <c r="D132" s="31"/>
      <c r="E132" s="31"/>
      <c r="F132" s="37"/>
      <c r="G132" s="31"/>
    </row>
    <row r="133" spans="1:7" s="17" customFormat="1" ht="21" customHeight="1" x14ac:dyDescent="0.25">
      <c r="A133" s="31"/>
      <c r="B133" s="31"/>
      <c r="C133" s="31"/>
      <c r="D133" s="31"/>
      <c r="E133" s="31"/>
      <c r="F133" s="37"/>
      <c r="G133" s="31"/>
    </row>
    <row r="134" spans="1:7" s="17" customFormat="1" ht="21" customHeight="1" x14ac:dyDescent="0.25">
      <c r="A134" s="31"/>
      <c r="B134" s="31"/>
      <c r="C134" s="31"/>
      <c r="D134" s="31"/>
      <c r="E134" s="31"/>
      <c r="F134" s="37"/>
      <c r="G134" s="31"/>
    </row>
    <row r="135" spans="1:7" s="17" customFormat="1" ht="21" customHeight="1" x14ac:dyDescent="0.25">
      <c r="A135" s="31"/>
      <c r="B135" s="31"/>
      <c r="C135" s="31"/>
      <c r="D135" s="31"/>
      <c r="E135" s="31"/>
      <c r="F135" s="37"/>
      <c r="G135" s="31"/>
    </row>
    <row r="136" spans="1:7" s="17" customFormat="1" ht="21" customHeight="1" x14ac:dyDescent="0.25">
      <c r="A136" s="31"/>
      <c r="B136" s="31"/>
      <c r="C136" s="31"/>
      <c r="D136" s="31"/>
      <c r="E136" s="31"/>
      <c r="F136" s="37"/>
      <c r="G136" s="31"/>
    </row>
    <row r="137" spans="1:7" s="17" customFormat="1" ht="21" customHeight="1" x14ac:dyDescent="0.25">
      <c r="A137" s="31"/>
      <c r="B137" s="31"/>
      <c r="C137" s="31"/>
      <c r="D137" s="31"/>
      <c r="E137" s="31"/>
      <c r="F137" s="37"/>
      <c r="G137" s="31"/>
    </row>
    <row r="138" spans="1:7" s="17" customFormat="1" ht="21" customHeight="1" x14ac:dyDescent="0.25">
      <c r="A138" s="31"/>
      <c r="B138" s="31"/>
      <c r="C138" s="31"/>
      <c r="D138" s="31"/>
      <c r="E138" s="31"/>
      <c r="F138" s="37"/>
      <c r="G138" s="31"/>
    </row>
    <row r="139" spans="1:7" s="17" customFormat="1" ht="21" customHeight="1" x14ac:dyDescent="0.25">
      <c r="A139" s="31"/>
      <c r="B139" s="31"/>
      <c r="C139" s="31"/>
      <c r="D139" s="31"/>
      <c r="E139" s="31"/>
      <c r="F139" s="37"/>
      <c r="G139" s="31"/>
    </row>
    <row r="140" spans="1:7" s="17" customFormat="1" ht="21" customHeight="1" x14ac:dyDescent="0.25">
      <c r="A140" s="31"/>
      <c r="B140" s="31"/>
      <c r="C140" s="31"/>
      <c r="D140" s="31"/>
      <c r="E140" s="31"/>
      <c r="F140" s="37"/>
      <c r="G140" s="31"/>
    </row>
    <row r="141" spans="1:7" s="17" customFormat="1" ht="21" customHeight="1" x14ac:dyDescent="0.25">
      <c r="A141" s="31"/>
      <c r="B141" s="31"/>
      <c r="C141" s="31"/>
      <c r="D141" s="31"/>
      <c r="E141" s="31"/>
      <c r="F141" s="37"/>
      <c r="G141" s="31"/>
    </row>
    <row r="142" spans="1:7" s="17" customFormat="1" ht="21" customHeight="1" x14ac:dyDescent="0.25">
      <c r="A142" s="31"/>
      <c r="B142" s="31"/>
      <c r="C142" s="31"/>
      <c r="D142" s="31"/>
      <c r="E142" s="31"/>
      <c r="F142" s="37"/>
      <c r="G142" s="31"/>
    </row>
    <row r="143" spans="1:7" s="17" customFormat="1" ht="21" customHeight="1" x14ac:dyDescent="0.25">
      <c r="A143" s="31"/>
      <c r="B143" s="31"/>
      <c r="C143" s="31"/>
      <c r="D143" s="31"/>
      <c r="E143" s="31"/>
      <c r="F143" s="37"/>
      <c r="G143" s="31"/>
    </row>
  </sheetData>
  <autoFilter ref="A3:G82"/>
  <mergeCells count="2">
    <mergeCell ref="A82:D82"/>
    <mergeCell ref="A1:G2"/>
  </mergeCells>
  <hyperlinks>
    <hyperlink ref="B4" location="'سيد عثمان محمد عثمان'!A1" display="سيد عثمان محمد عثمان "/>
    <hyperlink ref="B5" location="'ابراهيم جمال رجب عويس ابراهيم'!A1" display="ابراهيم جمال رجب عويس ابراهيم"/>
    <hyperlink ref="B6" location="'محمود نبيل درويش احمد حسن قارون'!A1" display="محمود نبيل درويش احمد حسن"/>
    <hyperlink ref="B7" location="'اسلام مجدي عبدالتواب ابراهيم '!A1" display="اسلام مجدي عبدالتواب ابراهيم"/>
    <hyperlink ref="B8" location="'مصطفي عبدالرحيم الفا للالوميتال'!A1" display="مصطفي عبدالرحيم الفا للالوميتال"/>
    <hyperlink ref="B9" location="'علي رجب جوده مخلوف'!A1" display="علي رجب جوده مخلوف"/>
    <hyperlink ref="B10" location="'محمد حمدي احمد اسماعيل'!A1" display="محمد حمدي احمد اسماعيل"/>
    <hyperlink ref="B11" location="'احمد سيد احمد محمد'!A1" display="احمد سيد احمد محمد"/>
    <hyperlink ref="B12" location="'محمود هاشم توفيق ( ابوحمزه )'!A1" display="محمود هاشم توفيق ( ابو حمزه ) "/>
    <hyperlink ref="B13" location="'ناصر سيد حسن محمد ( العجرودي )'!A1" display="ناصر سيد حسن محمد ( العجرودي )"/>
    <hyperlink ref="B14" location="'ناصر سيد العجرودي امام قارون '!A1" display="ناصر سيد حسن محمد ( العجرودي )"/>
    <hyperlink ref="B15" location="'اسلام مجدي اسلام كشري'!A1" display="اسلام مجدي عبدالتواب ابراهيم"/>
    <hyperlink ref="B16" location="'اسلام مجدي برج A3'!A1" display="اسلام مجدي عبدالتواب ابراهيم"/>
    <hyperlink ref="B17" location="'محمد احمد احمد نجدي ( قارون ) '!A1" display="محمد احمد احمد نجدي"/>
    <hyperlink ref="B18" location="'محمد رجب محمد علي ( الاداري )'!A1" display="محمد رجب محمد علي خليفه"/>
    <hyperlink ref="B19" location="'محمد رجب محمد علي ( قارون ) '!A1" display="محمد رجب محمد علي خليفه"/>
    <hyperlink ref="B20" location="'اسلام مجدي B7'!A1" display="اسلام مجدي عبدالتواب ابراهيم"/>
    <hyperlink ref="B21" location="'علي ايمن رجب عويس'!A1" display="علي ايمن رجب عويس"/>
    <hyperlink ref="B22" location="'سيد حامد محمود B7'!A1" display="سيد حامد محمود ابراهيم"/>
    <hyperlink ref="B23" location="'سيد حامد محمود B5'!A1" display="سيد حامد محمود ابراهيم"/>
    <hyperlink ref="B24" location="'محمود عويس دسوقي '!A1" display="محمود عويس دسوقي"/>
    <hyperlink ref="B25" location="'اسلام مجدي ( وادي الريان )'!A1" display="اسلام مجدي عبدالتواب ابراهيم"/>
    <hyperlink ref="B26" location="'بسام رمضان ذكي موسي'!A1" display="بسام رمضان ذكي موسي"/>
    <hyperlink ref="B27" location="'ايمن سيد حسن ( قارون )'!A1" display="ايمن سيد حسن"/>
    <hyperlink ref="B28" location="'محمد جمال المنياوي A6'!A1" display="محمد جمال المنياوي"/>
    <hyperlink ref="B29" location="'رمضان محمد رمضان الفندق'!A1" display=" رمضان محمد رمضان ابراهيم"/>
    <hyperlink ref="B30" location="'سيد عثمان محمد اسلام كشري'!A1" display="سيد عثمان محمد عثمان "/>
    <hyperlink ref="B31" location="'اسلام نادي طه الفندق'!A1" display="اسلام نادي طه محمد"/>
    <hyperlink ref="B32" location="'الديب مطبخ احمد كشري'!A1" display="الديب وود"/>
    <hyperlink ref="B33" location="'عبدالرحيم سعيد لوحات كهربائيهB5'!A1" display="عبدالرحيم سعيد حسن شحاته"/>
    <hyperlink ref="B34" location="'عبدالرحيم سعيد لوحات كهربائيهA6'!A1" display="عبدالرحيم سعيد حسن شحاته"/>
    <hyperlink ref="B36" location="'احمد سيد البدوي نادي المحافظه'!A1" display="احمد سيد البدوي صلاح حسن"/>
    <hyperlink ref="B37" location="'محمد احمد خلف B5'!A1" display="محمد احمد خلف الله علي"/>
    <hyperlink ref="B38" location="'محمود نبيل درويش شقه الحاج'!A1" display="محمود نبيل درويش احمد حسن"/>
    <hyperlink ref="B39" location="'محمد عبدالعظيم محمد شقه قارون'!A1" display="محمد عبدالعظيم محمد محمد"/>
    <hyperlink ref="B40" location="'رمضان جوده عبدالقادر B5'!A1" display="رمضان جوده عبدالقادر مرسي"/>
    <hyperlink ref="B41" location="'هاني الحجار قارون'!A1" display="محمد جمال محمد محمد ( هاني الحجار ) "/>
    <hyperlink ref="B42" location="'سيد عثمان محمد عثمان قارون'!A1" display="سيد عثمان محمد عثمان "/>
    <hyperlink ref="B43" location="'رمضان جوده عبدالقادر A6'!A1" display="رمضان جوده عبدالقادر مرسي"/>
    <hyperlink ref="B44" location="'مؤمن عبدالسيد صلاح A6'!A1" display="مؤمن عبدالسيد صلاح الدين"/>
    <hyperlink ref="B45" location="'احمد سيد صوفي A11'!A1" display="احمد سيد صوفي احمد عبدالعال"/>
    <hyperlink ref="B46" location="'احمد سيد صوفي A3'!A1" display="احمد سيد صوفي احمد عبدالعال"/>
    <hyperlink ref="B47" location="'طارق اسماعيل روبي قارون'!A1" display="طارق اسماعيل روبي اسماعيل"/>
    <hyperlink ref="B48" location="'هاني الحجار B2'!A1" display="محمد جمال محمد محمد ( هاني الحجار ) "/>
    <hyperlink ref="B49" location="'هاني الحجار B7'!A1" display="محمد جمال محمد محمد ( هاني الحجار ) "/>
    <hyperlink ref="B50" location="'هاني الحجار A6'!A1" display="محمد جمال محمد محمد ( هاني الحجار ) "/>
    <hyperlink ref="B51" location="'هاني الحجار B10'!A1" display="محمد جمال محمد محمد ( هاني الحجار ) "/>
    <hyperlink ref="B52" location="'هاني الحجار فيلا مصر اسكندريه'!A1" display="محمد جمال محمد محمد ( هاني الحجار ) "/>
    <hyperlink ref="B53" location="'هاني الحجار اسلام كشري'!A1" display="محمد جمال محمد محمد ( هاني الحجار ) "/>
    <hyperlink ref="B54" location="'هاني الحجار احمد كشري'!A1" display="محمد جمال محمد محمد ( هاني الحجار ) "/>
    <hyperlink ref="B35" location="'عبدالرحيم سعيد لوحات كهربائيهB7'!A1" display="عبدالرحيم سعيد حسن شحاته"/>
    <hyperlink ref="B55" location="'ربيع متولي شقة الحاج احمد'!A1" display="ربيع متولي عيد متولي"/>
    <hyperlink ref="B56" location="'اسلام مجدي A11'!A1" display="اسلام مجدي عبدالتواب ابراهيم"/>
    <hyperlink ref="B57" location="'محمود رجب B2'!A1" display="محمود رجب ابوقتله"/>
    <hyperlink ref="B58" location="'محمود رجب B7'!A1" display="محمود رجب ابوقتله"/>
    <hyperlink ref="B59" location="'سيد عثمان محمد شقه الحاج احمد'!A1" display="سيد عثمان محمد عثمان "/>
    <hyperlink ref="B60" location="'اسلام مجدي برج A'!A1" display="اسلام مجدي عبدالتواب ابراهيم"/>
    <hyperlink ref="B61" location="'اسلام مجدي برج B'!A1" display="اسلام مجدي عبدالتواب ابراهيم"/>
    <hyperlink ref="B62" location="'اسلام مجدي برج C'!A1" display="اسلام مجدي عبدالتواب ابراهيم"/>
    <hyperlink ref="B63" location="'اسلام مجدي برج D'!A1" display="اسلام مجدي عبدالتواب ابراهيم"/>
    <hyperlink ref="B64" location="'اسلام مجدي برج A10'!A1" display="اسلام مجدي عبدالتواب ابراهيم"/>
    <hyperlink ref="B65" location="'احمد عاشور محمد A6'!A1" display="احمد عاشور محمد احمد"/>
    <hyperlink ref="B66" location="'محمد جمال حسن A3'!A1" display="محمد جمال حسن محمد "/>
    <hyperlink ref="B67" location="'احمد عاشور محمد B7'!A1" display="احمد عاشور محمد احمد"/>
    <hyperlink ref="B68" location="'محمود رجب B5'!A1" display="محمود رجب ابوقتله"/>
    <hyperlink ref="B69" location="'وليد صبري قارون'!A1" display="وليد صبري محمد لطفي"/>
    <hyperlink ref="B70" location="'عمرو علي فرحات B'!A1" display="عمرو علي فرحات علي"/>
    <hyperlink ref="B71" location="'احمد شعبان محمد A10'!A1" display="احمد شعبان محمد"/>
    <hyperlink ref="B72" location="'علي ايمن رجب محمود A3 '!A1" display="علي ايمن رجب محمود"/>
    <hyperlink ref="B73" location="'سيد حامد محمود A3'!A1" display="سيد حامد محمود ابراهيم"/>
    <hyperlink ref="B74" location="'هاني الحجار B5'!A1" display="محمد جمال محمد محمد ( هاني الحجار ) "/>
    <hyperlink ref="B75" location="'محمود احمد مولى B2 '!A1" display="محمود احمد مولى  "/>
    <hyperlink ref="B76" location="'محمود احمد مولى A6'!A1" display="محمود احمد مولى  "/>
  </hyperlinks>
  <printOptions horizontalCentered="1" verticalCentered="1"/>
  <pageMargins left="0" right="0" top="0" bottom="0" header="0" footer="0"/>
  <pageSetup paperSize="9" scale="17" orientation="portrait" blackAndWhite="1" r:id="rId1"/>
  <ignoredErrors>
    <ignoredError sqref="F3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6" t="s">
        <v>89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82</v>
      </c>
      <c r="C2" s="5" t="s">
        <v>3</v>
      </c>
      <c r="D2" s="184">
        <f>SUM(B6:B37)</f>
        <v>567300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SUM(A6:A37)</f>
        <v>565000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2300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/>
      <c r="C6" s="39">
        <f>+B6</f>
        <v>0</v>
      </c>
      <c r="D6" s="40" t="s">
        <v>83</v>
      </c>
      <c r="E6" s="41"/>
    </row>
    <row r="7" spans="1:6" ht="22.5" customHeight="1" x14ac:dyDescent="0.25">
      <c r="A7" s="42"/>
      <c r="B7" s="42"/>
      <c r="C7" s="42">
        <f>C6+B7-A7</f>
        <v>0</v>
      </c>
      <c r="D7" s="40" t="s">
        <v>84</v>
      </c>
      <c r="E7" s="43"/>
    </row>
    <row r="8" spans="1:6" ht="22.5" customHeight="1" x14ac:dyDescent="0.25">
      <c r="A8" s="42"/>
      <c r="B8" s="42"/>
      <c r="C8" s="42">
        <f t="shared" ref="C8:C37" si="0">C7+B8-A8</f>
        <v>0</v>
      </c>
      <c r="D8" s="40" t="s">
        <v>85</v>
      </c>
      <c r="E8" s="43"/>
    </row>
    <row r="9" spans="1:6" ht="22.5" customHeight="1" x14ac:dyDescent="0.25">
      <c r="A9" s="42"/>
      <c r="B9" s="42"/>
      <c r="C9" s="42">
        <f t="shared" si="0"/>
        <v>0</v>
      </c>
      <c r="D9" s="34" t="s">
        <v>86</v>
      </c>
      <c r="E9" s="43"/>
    </row>
    <row r="10" spans="1:6" ht="22.5" customHeight="1" x14ac:dyDescent="0.25">
      <c r="A10" s="42"/>
      <c r="B10" s="42"/>
      <c r="C10" s="42">
        <f t="shared" si="0"/>
        <v>0</v>
      </c>
      <c r="D10" s="34" t="s">
        <v>87</v>
      </c>
      <c r="E10" s="43"/>
    </row>
    <row r="11" spans="1:6" ht="22.5" customHeight="1" x14ac:dyDescent="0.25">
      <c r="A11" s="42"/>
      <c r="B11" s="42"/>
      <c r="C11" s="42">
        <f t="shared" si="0"/>
        <v>0</v>
      </c>
      <c r="D11" s="34" t="s">
        <v>88</v>
      </c>
      <c r="E11" s="43"/>
    </row>
    <row r="12" spans="1:6" ht="22.5" customHeight="1" x14ac:dyDescent="0.25">
      <c r="A12" s="44">
        <v>20000</v>
      </c>
      <c r="B12" s="44"/>
      <c r="C12" s="42">
        <f t="shared" si="0"/>
        <v>-20000</v>
      </c>
      <c r="D12" s="34" t="s">
        <v>90</v>
      </c>
      <c r="E12" s="45">
        <v>2121</v>
      </c>
      <c r="F12" s="60">
        <v>45287</v>
      </c>
    </row>
    <row r="13" spans="1:6" ht="22.5" customHeight="1" x14ac:dyDescent="0.25">
      <c r="A13" s="44">
        <v>50000</v>
      </c>
      <c r="B13" s="44"/>
      <c r="C13" s="42">
        <f t="shared" si="0"/>
        <v>-70000</v>
      </c>
      <c r="D13" s="34" t="s">
        <v>90</v>
      </c>
      <c r="E13" s="45">
        <v>3144</v>
      </c>
    </row>
    <row r="14" spans="1:6" ht="18.75" x14ac:dyDescent="0.25">
      <c r="A14" s="44">
        <v>50000</v>
      </c>
      <c r="B14" s="44"/>
      <c r="C14" s="42">
        <f t="shared" si="0"/>
        <v>-120000</v>
      </c>
      <c r="D14" s="34" t="s">
        <v>90</v>
      </c>
      <c r="E14" s="45">
        <v>3212</v>
      </c>
    </row>
    <row r="15" spans="1:6" ht="18.75" x14ac:dyDescent="0.25">
      <c r="A15" s="44">
        <v>50000</v>
      </c>
      <c r="B15" s="44"/>
      <c r="C15" s="42">
        <f t="shared" si="0"/>
        <v>-170000</v>
      </c>
      <c r="D15" s="34" t="s">
        <v>90</v>
      </c>
      <c r="E15" s="45">
        <v>3265</v>
      </c>
    </row>
    <row r="16" spans="1:6" ht="18.75" x14ac:dyDescent="0.25">
      <c r="A16" s="44">
        <v>100000</v>
      </c>
      <c r="B16" s="44"/>
      <c r="C16" s="42">
        <f t="shared" si="0"/>
        <v>-270000</v>
      </c>
      <c r="D16" s="34" t="s">
        <v>90</v>
      </c>
      <c r="E16" s="45">
        <v>3439</v>
      </c>
    </row>
    <row r="17" spans="1:5" ht="18.75" x14ac:dyDescent="0.25">
      <c r="A17" s="44">
        <v>50000</v>
      </c>
      <c r="B17" s="44"/>
      <c r="C17" s="42">
        <f t="shared" si="0"/>
        <v>-320000</v>
      </c>
      <c r="D17" s="34" t="s">
        <v>90</v>
      </c>
      <c r="E17" s="45">
        <v>3758</v>
      </c>
    </row>
    <row r="18" spans="1:5" ht="18.75" x14ac:dyDescent="0.25">
      <c r="A18" s="44">
        <v>50000</v>
      </c>
      <c r="B18" s="44"/>
      <c r="C18" s="42">
        <f t="shared" si="0"/>
        <v>-370000</v>
      </c>
      <c r="D18" s="34" t="s">
        <v>90</v>
      </c>
      <c r="E18" s="45">
        <v>3785</v>
      </c>
    </row>
    <row r="19" spans="1:5" ht="18.75" x14ac:dyDescent="0.25">
      <c r="A19" s="44">
        <v>50000</v>
      </c>
      <c r="B19" s="44"/>
      <c r="C19" s="42">
        <f t="shared" si="0"/>
        <v>-420000</v>
      </c>
      <c r="D19" s="34" t="s">
        <v>90</v>
      </c>
      <c r="E19" s="45">
        <v>3904</v>
      </c>
    </row>
    <row r="20" spans="1:5" ht="18.75" x14ac:dyDescent="0.25">
      <c r="A20" s="44">
        <v>20000</v>
      </c>
      <c r="B20" s="44"/>
      <c r="C20" s="42">
        <f t="shared" si="0"/>
        <v>-440000</v>
      </c>
      <c r="D20" s="34" t="s">
        <v>90</v>
      </c>
      <c r="E20" s="45">
        <v>4104</v>
      </c>
    </row>
    <row r="21" spans="1:5" ht="18.75" x14ac:dyDescent="0.25">
      <c r="A21" s="44">
        <v>30000</v>
      </c>
      <c r="B21" s="44"/>
      <c r="C21" s="42">
        <f t="shared" si="0"/>
        <v>-470000</v>
      </c>
      <c r="D21" s="34" t="s">
        <v>90</v>
      </c>
      <c r="E21" s="45">
        <v>4196</v>
      </c>
    </row>
    <row r="22" spans="1:5" ht="18.75" x14ac:dyDescent="0.25">
      <c r="A22" s="44">
        <v>50000</v>
      </c>
      <c r="B22" s="44"/>
      <c r="C22" s="42">
        <f t="shared" si="0"/>
        <v>-520000</v>
      </c>
      <c r="D22" s="34" t="s">
        <v>90</v>
      </c>
      <c r="E22" s="45">
        <v>4380</v>
      </c>
    </row>
    <row r="23" spans="1:5" ht="18.75" x14ac:dyDescent="0.25">
      <c r="A23" s="44">
        <v>30000</v>
      </c>
      <c r="B23" s="44"/>
      <c r="C23" s="42">
        <f t="shared" si="0"/>
        <v>-550000</v>
      </c>
      <c r="D23" s="34" t="s">
        <v>90</v>
      </c>
      <c r="E23" s="45">
        <v>4495</v>
      </c>
    </row>
    <row r="24" spans="1:5" ht="18.75" x14ac:dyDescent="0.25">
      <c r="A24" s="44"/>
      <c r="B24" s="44">
        <v>567300</v>
      </c>
      <c r="C24" s="42">
        <f t="shared" si="0"/>
        <v>17300</v>
      </c>
      <c r="D24" s="34" t="s">
        <v>478</v>
      </c>
      <c r="E24" s="45"/>
    </row>
    <row r="25" spans="1:5" ht="18.75" x14ac:dyDescent="0.25">
      <c r="A25" s="44">
        <v>15000</v>
      </c>
      <c r="B25" s="44"/>
      <c r="C25" s="42">
        <f t="shared" si="0"/>
        <v>2300</v>
      </c>
      <c r="D25" s="34" t="s">
        <v>90</v>
      </c>
      <c r="E25" s="45">
        <v>4556</v>
      </c>
    </row>
    <row r="26" spans="1:5" ht="18.75" x14ac:dyDescent="0.25">
      <c r="A26" s="44"/>
      <c r="B26" s="44"/>
      <c r="C26" s="42">
        <f t="shared" si="0"/>
        <v>2300</v>
      </c>
      <c r="D26" s="34"/>
      <c r="E26" s="45"/>
    </row>
    <row r="27" spans="1:5" ht="18.75" x14ac:dyDescent="0.25">
      <c r="A27" s="44"/>
      <c r="B27" s="44"/>
      <c r="C27" s="42">
        <f t="shared" si="0"/>
        <v>2300</v>
      </c>
      <c r="D27" s="34"/>
      <c r="E27" s="45"/>
    </row>
    <row r="28" spans="1:5" ht="18.75" x14ac:dyDescent="0.25">
      <c r="A28" s="44"/>
      <c r="B28" s="44"/>
      <c r="C28" s="42">
        <f t="shared" si="0"/>
        <v>2300</v>
      </c>
      <c r="D28" s="34"/>
      <c r="E28" s="45"/>
    </row>
    <row r="29" spans="1:5" ht="18.75" x14ac:dyDescent="0.25">
      <c r="A29" s="44"/>
      <c r="B29" s="44"/>
      <c r="C29" s="42">
        <f t="shared" si="0"/>
        <v>2300</v>
      </c>
      <c r="D29" s="34"/>
      <c r="E29" s="45"/>
    </row>
    <row r="30" spans="1:5" ht="18.75" x14ac:dyDescent="0.25">
      <c r="A30" s="44"/>
      <c r="B30" s="44"/>
      <c r="C30" s="42">
        <f t="shared" si="0"/>
        <v>2300</v>
      </c>
      <c r="D30" s="34"/>
      <c r="E30" s="45"/>
    </row>
    <row r="31" spans="1:5" ht="18.75" x14ac:dyDescent="0.25">
      <c r="A31" s="44"/>
      <c r="B31" s="44"/>
      <c r="C31" s="42">
        <f t="shared" si="0"/>
        <v>2300</v>
      </c>
      <c r="D31" s="34"/>
      <c r="E31" s="45"/>
    </row>
    <row r="32" spans="1:5" ht="18.75" x14ac:dyDescent="0.25">
      <c r="A32" s="44"/>
      <c r="B32" s="44"/>
      <c r="C32" s="42">
        <f t="shared" si="0"/>
        <v>2300</v>
      </c>
      <c r="D32" s="34"/>
      <c r="E32" s="45"/>
    </row>
    <row r="33" spans="1:5" ht="18.75" x14ac:dyDescent="0.25">
      <c r="A33" s="44"/>
      <c r="B33" s="44"/>
      <c r="C33" s="42">
        <f t="shared" si="0"/>
        <v>2300</v>
      </c>
      <c r="D33" s="34"/>
      <c r="E33" s="45"/>
    </row>
    <row r="34" spans="1:5" ht="18.75" x14ac:dyDescent="0.25">
      <c r="A34" s="44"/>
      <c r="B34" s="44"/>
      <c r="C34" s="42">
        <f t="shared" si="0"/>
        <v>2300</v>
      </c>
      <c r="D34" s="34"/>
      <c r="E34" s="45"/>
    </row>
    <row r="35" spans="1:5" ht="18.75" x14ac:dyDescent="0.25">
      <c r="A35" s="44"/>
      <c r="B35" s="44"/>
      <c r="C35" s="42">
        <f t="shared" si="0"/>
        <v>2300</v>
      </c>
      <c r="D35" s="34"/>
      <c r="E35" s="45"/>
    </row>
    <row r="36" spans="1:5" ht="18.75" x14ac:dyDescent="0.25">
      <c r="A36" s="44"/>
      <c r="B36" s="44"/>
      <c r="C36" s="42">
        <f t="shared" si="0"/>
        <v>2300</v>
      </c>
      <c r="D36" s="34"/>
      <c r="E36" s="45"/>
    </row>
    <row r="37" spans="1:5" ht="18.75" x14ac:dyDescent="0.25">
      <c r="A37" s="44"/>
      <c r="B37" s="44"/>
      <c r="C37" s="42">
        <f t="shared" si="0"/>
        <v>2300</v>
      </c>
      <c r="D37" s="34"/>
      <c r="E37" s="45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47"/>
      <c r="B93" s="47"/>
      <c r="C93" s="47"/>
      <c r="D93" s="52"/>
      <c r="E93" s="49"/>
    </row>
    <row r="94" spans="1:5" x14ac:dyDescent="0.25">
      <c r="A94" s="47"/>
      <c r="B94" s="47"/>
      <c r="C94" s="47"/>
      <c r="D94" s="52"/>
      <c r="E94" s="49"/>
    </row>
    <row r="95" spans="1:5" x14ac:dyDescent="0.25">
      <c r="A95" s="47"/>
      <c r="B95" s="47"/>
      <c r="C95" s="47"/>
      <c r="D95" s="52"/>
      <c r="E95" s="49"/>
    </row>
    <row r="96" spans="1:5" x14ac:dyDescent="0.25">
      <c r="A96" s="47"/>
      <c r="B96" s="47"/>
      <c r="C96" s="47"/>
      <c r="D96" s="52"/>
      <c r="E96" s="49"/>
    </row>
    <row r="97" spans="1:5" x14ac:dyDescent="0.25">
      <c r="A97" s="47"/>
      <c r="B97" s="47"/>
      <c r="C97" s="47"/>
      <c r="D97" s="52"/>
      <c r="E97" s="49"/>
    </row>
    <row r="98" spans="1:5" x14ac:dyDescent="0.25">
      <c r="A98" s="47"/>
      <c r="B98" s="47"/>
      <c r="C98" s="47"/>
      <c r="D98" s="52"/>
      <c r="E98" s="49"/>
    </row>
    <row r="99" spans="1:5" x14ac:dyDescent="0.25">
      <c r="A99" s="47"/>
      <c r="B99" s="47"/>
      <c r="C99" s="47"/>
      <c r="D99" s="52"/>
      <c r="E99" s="49"/>
    </row>
    <row r="100" spans="1:5" x14ac:dyDescent="0.25">
      <c r="A100" s="47"/>
      <c r="B100" s="47"/>
      <c r="C100" s="47"/>
      <c r="D100" s="52"/>
      <c r="E100" s="49"/>
    </row>
    <row r="101" spans="1:5" x14ac:dyDescent="0.25">
      <c r="A101" s="47"/>
      <c r="B101" s="47"/>
      <c r="C101" s="47"/>
      <c r="D101" s="52"/>
      <c r="E101" s="49"/>
    </row>
    <row r="102" spans="1:5" x14ac:dyDescent="0.25">
      <c r="A102" s="47"/>
      <c r="B102" s="47"/>
      <c r="C102" s="47"/>
      <c r="D102" s="52"/>
      <c r="E102" s="49"/>
    </row>
    <row r="103" spans="1:5" x14ac:dyDescent="0.25">
      <c r="A103" s="47"/>
      <c r="B103" s="47"/>
      <c r="C103" s="47"/>
      <c r="D103" s="52"/>
      <c r="E103" s="49"/>
    </row>
    <row r="104" spans="1:5" x14ac:dyDescent="0.25">
      <c r="A104" s="1"/>
      <c r="B104" s="1"/>
      <c r="C104" s="1"/>
    </row>
    <row r="105" spans="1:5" x14ac:dyDescent="0.25">
      <c r="A105" s="1"/>
      <c r="B105" s="1"/>
      <c r="C105" s="1"/>
    </row>
    <row r="106" spans="1:5" x14ac:dyDescent="0.25">
      <c r="A106" s="1"/>
      <c r="B106" s="1"/>
      <c r="C106" s="1"/>
    </row>
    <row r="107" spans="1:5" x14ac:dyDescent="0.25">
      <c r="A107" s="1"/>
      <c r="B107" s="1"/>
      <c r="C107" s="1"/>
    </row>
    <row r="108" spans="1:5" x14ac:dyDescent="0.25">
      <c r="A108" s="1"/>
      <c r="B108" s="1"/>
      <c r="C108" s="1"/>
    </row>
    <row r="109" spans="1:5" x14ac:dyDescent="0.25">
      <c r="A109" s="1"/>
      <c r="B109" s="1"/>
      <c r="C109" s="1"/>
    </row>
    <row r="110" spans="1:5" x14ac:dyDescent="0.25">
      <c r="A110" s="1"/>
      <c r="B110" s="1"/>
      <c r="C110" s="1"/>
    </row>
    <row r="111" spans="1:5" x14ac:dyDescent="0.25">
      <c r="A111" s="1"/>
      <c r="B111" s="1"/>
      <c r="C111" s="1"/>
    </row>
    <row r="112" spans="1:5" x14ac:dyDescent="0.25">
      <c r="A112" s="1"/>
      <c r="B112" s="1"/>
      <c r="C112" s="1"/>
    </row>
    <row r="113" spans="1:3" x14ac:dyDescent="0.25">
      <c r="A113" s="1"/>
      <c r="B113" s="1"/>
      <c r="C11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B10" sqref="B10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91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95</v>
      </c>
      <c r="C2" s="5" t="s">
        <v>3</v>
      </c>
      <c r="D2" s="184">
        <f>SUM(B6:B18)</f>
        <v>15000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15000</v>
      </c>
      <c r="E3" s="187"/>
      <c r="F3" s="22">
        <v>27302202300039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15000</v>
      </c>
      <c r="C6" s="39">
        <f>+B6</f>
        <v>15000</v>
      </c>
      <c r="D6" s="40" t="s">
        <v>92</v>
      </c>
      <c r="E6" s="41"/>
    </row>
    <row r="7" spans="1:6" ht="22.5" customHeight="1" x14ac:dyDescent="0.25">
      <c r="A7" s="42">
        <v>5000</v>
      </c>
      <c r="B7" s="42"/>
      <c r="C7" s="42">
        <f>C6+B7-A7</f>
        <v>10000</v>
      </c>
      <c r="D7" s="34" t="s">
        <v>94</v>
      </c>
      <c r="E7" s="43">
        <v>2107</v>
      </c>
      <c r="F7" s="113">
        <v>45284</v>
      </c>
    </row>
    <row r="8" spans="1:6" ht="22.5" customHeight="1" x14ac:dyDescent="0.25">
      <c r="A8" s="42">
        <v>5000</v>
      </c>
      <c r="B8" s="42"/>
      <c r="C8" s="42">
        <f t="shared" ref="C8:C26" si="0">C7+B8-A8</f>
        <v>5000</v>
      </c>
      <c r="D8" s="34" t="s">
        <v>94</v>
      </c>
      <c r="E8" s="43">
        <v>3156</v>
      </c>
    </row>
    <row r="9" spans="1:6" ht="22.5" customHeight="1" x14ac:dyDescent="0.25">
      <c r="A9" s="42">
        <v>5000</v>
      </c>
      <c r="B9" s="42"/>
      <c r="C9" s="42">
        <f t="shared" si="0"/>
        <v>0</v>
      </c>
      <c r="D9" s="34" t="s">
        <v>94</v>
      </c>
      <c r="E9" s="43">
        <v>3202</v>
      </c>
    </row>
    <row r="10" spans="1:6" ht="22.5" customHeight="1" x14ac:dyDescent="0.25">
      <c r="A10" s="42"/>
      <c r="B10" s="42"/>
      <c r="C10" s="42">
        <f t="shared" si="0"/>
        <v>0</v>
      </c>
      <c r="D10" s="34"/>
      <c r="E10" s="43"/>
    </row>
    <row r="11" spans="1:6" ht="22.5" customHeight="1" x14ac:dyDescent="0.25">
      <c r="A11" s="42"/>
      <c r="B11" s="42"/>
      <c r="C11" s="42">
        <f t="shared" si="0"/>
        <v>0</v>
      </c>
      <c r="D11" s="34"/>
      <c r="E11" s="43"/>
    </row>
    <row r="12" spans="1:6" ht="22.5" customHeight="1" x14ac:dyDescent="0.25">
      <c r="A12" s="44"/>
      <c r="B12" s="44"/>
      <c r="C12" s="42">
        <f t="shared" si="0"/>
        <v>0</v>
      </c>
      <c r="D12" s="34"/>
      <c r="E12" s="45"/>
    </row>
    <row r="13" spans="1:6" ht="22.5" customHeight="1" x14ac:dyDescent="0.25">
      <c r="A13" s="44"/>
      <c r="B13" s="44"/>
      <c r="C13" s="42">
        <f t="shared" si="0"/>
        <v>0</v>
      </c>
      <c r="D13" s="34"/>
      <c r="E13" s="45"/>
    </row>
    <row r="14" spans="1:6" ht="18.75" x14ac:dyDescent="0.25">
      <c r="A14" s="44"/>
      <c r="B14" s="44"/>
      <c r="C14" s="42">
        <f t="shared" si="0"/>
        <v>0</v>
      </c>
      <c r="D14" s="35"/>
      <c r="E14" s="45"/>
    </row>
    <row r="15" spans="1:6" ht="18.75" x14ac:dyDescent="0.25">
      <c r="A15" s="44"/>
      <c r="B15" s="44"/>
      <c r="C15" s="42">
        <f t="shared" si="0"/>
        <v>0</v>
      </c>
      <c r="D15" s="35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91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96</v>
      </c>
      <c r="C2" s="5" t="s">
        <v>3</v>
      </c>
      <c r="D2" s="184">
        <f>SUM(B6:B18)</f>
        <v>10000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10000</v>
      </c>
      <c r="E3" s="187"/>
      <c r="F3" s="22">
        <v>27302202300039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8000</v>
      </c>
      <c r="C6" s="39">
        <f>+B6</f>
        <v>8000</v>
      </c>
      <c r="D6" s="40" t="s">
        <v>113</v>
      </c>
      <c r="E6" s="41"/>
    </row>
    <row r="7" spans="1:6" ht="22.5" customHeight="1" x14ac:dyDescent="0.25">
      <c r="A7" s="42">
        <v>7000</v>
      </c>
      <c r="B7" s="42"/>
      <c r="C7" s="42">
        <f>C6+B7-A7</f>
        <v>1000</v>
      </c>
      <c r="D7" s="34" t="s">
        <v>97</v>
      </c>
      <c r="E7" s="43">
        <v>3220</v>
      </c>
    </row>
    <row r="8" spans="1:6" ht="22.5" customHeight="1" x14ac:dyDescent="0.25">
      <c r="A8" s="42"/>
      <c r="B8" s="42">
        <v>2000</v>
      </c>
      <c r="C8" s="42">
        <f t="shared" ref="C8:C26" si="0">C7+B8-A8</f>
        <v>3000</v>
      </c>
      <c r="D8" s="34" t="s">
        <v>114</v>
      </c>
      <c r="E8" s="43"/>
    </row>
    <row r="9" spans="1:6" ht="22.5" customHeight="1" x14ac:dyDescent="0.25">
      <c r="A9" s="42">
        <v>3000</v>
      </c>
      <c r="B9" s="42"/>
      <c r="C9" s="42">
        <f t="shared" si="0"/>
        <v>0</v>
      </c>
      <c r="D9" s="34" t="s">
        <v>97</v>
      </c>
      <c r="E9" s="43">
        <v>3274</v>
      </c>
    </row>
    <row r="10" spans="1:6" ht="22.5" customHeight="1" x14ac:dyDescent="0.25">
      <c r="A10" s="42"/>
      <c r="B10" s="42"/>
      <c r="C10" s="42">
        <f t="shared" si="0"/>
        <v>0</v>
      </c>
      <c r="D10" s="34"/>
      <c r="E10" s="43"/>
    </row>
    <row r="11" spans="1:6" ht="22.5" customHeight="1" x14ac:dyDescent="0.25">
      <c r="A11" s="42"/>
      <c r="B11" s="42"/>
      <c r="C11" s="42">
        <f t="shared" si="0"/>
        <v>0</v>
      </c>
      <c r="D11" s="34"/>
      <c r="E11" s="43"/>
    </row>
    <row r="12" spans="1:6" ht="22.5" customHeight="1" x14ac:dyDescent="0.25">
      <c r="A12" s="44"/>
      <c r="B12" s="44"/>
      <c r="C12" s="42">
        <f t="shared" si="0"/>
        <v>0</v>
      </c>
      <c r="D12" s="34"/>
      <c r="E12" s="45"/>
    </row>
    <row r="13" spans="1:6" ht="22.5" customHeight="1" x14ac:dyDescent="0.25">
      <c r="A13" s="44"/>
      <c r="B13" s="44"/>
      <c r="C13" s="42">
        <f t="shared" si="0"/>
        <v>0</v>
      </c>
      <c r="D13" s="34"/>
      <c r="E13" s="45"/>
    </row>
    <row r="14" spans="1:6" ht="18.75" x14ac:dyDescent="0.25">
      <c r="A14" s="44"/>
      <c r="B14" s="44"/>
      <c r="C14" s="42">
        <f t="shared" si="0"/>
        <v>0</v>
      </c>
      <c r="D14" s="35"/>
      <c r="E14" s="45"/>
    </row>
    <row r="15" spans="1:6" ht="18.75" x14ac:dyDescent="0.25">
      <c r="A15" s="44"/>
      <c r="B15" s="44"/>
      <c r="C15" s="42">
        <f t="shared" si="0"/>
        <v>0</v>
      </c>
      <c r="D15" s="35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26.7109375" customWidth="1"/>
  </cols>
  <sheetData>
    <row r="1" spans="1:6" ht="30" customHeight="1" thickTop="1" x14ac:dyDescent="0.25">
      <c r="A1" s="2" t="s">
        <v>0</v>
      </c>
      <c r="B1" s="62" t="s">
        <v>27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239</v>
      </c>
      <c r="C2" s="5" t="s">
        <v>3</v>
      </c>
      <c r="D2" s="184">
        <f>SUM(B6:B18)</f>
        <v>16000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16000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75">
        <v>29202092300111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13000</v>
      </c>
      <c r="C6" s="39">
        <f>+B6</f>
        <v>13000</v>
      </c>
      <c r="D6" s="50" t="s">
        <v>47</v>
      </c>
      <c r="E6" s="41"/>
    </row>
    <row r="7" spans="1:6" ht="22.5" customHeight="1" x14ac:dyDescent="0.25">
      <c r="A7" s="42">
        <v>5000</v>
      </c>
      <c r="B7" s="42"/>
      <c r="C7" s="42">
        <f>C6+B7-A7</f>
        <v>8000</v>
      </c>
      <c r="D7" s="34" t="s">
        <v>116</v>
      </c>
      <c r="E7" s="43">
        <v>3689</v>
      </c>
    </row>
    <row r="8" spans="1:6" ht="22.5" customHeight="1" x14ac:dyDescent="0.25">
      <c r="A8" s="42">
        <v>5000</v>
      </c>
      <c r="B8" s="42"/>
      <c r="C8" s="42">
        <f t="shared" ref="C8:C26" si="0">C7+B8-A8</f>
        <v>3000</v>
      </c>
      <c r="D8" s="40" t="s">
        <v>369</v>
      </c>
      <c r="E8" s="43"/>
    </row>
    <row r="9" spans="1:6" ht="22.5" customHeight="1" x14ac:dyDescent="0.25">
      <c r="A9" s="44">
        <v>6000</v>
      </c>
      <c r="B9" s="44"/>
      <c r="C9" s="42">
        <f t="shared" si="0"/>
        <v>-3000</v>
      </c>
      <c r="D9" s="40" t="s">
        <v>370</v>
      </c>
      <c r="E9" s="45"/>
    </row>
    <row r="10" spans="1:6" ht="22.5" customHeight="1" x14ac:dyDescent="0.25">
      <c r="A10" s="44"/>
      <c r="B10" s="44">
        <v>3000</v>
      </c>
      <c r="C10" s="42">
        <f t="shared" si="0"/>
        <v>0</v>
      </c>
      <c r="D10" s="40" t="s">
        <v>372</v>
      </c>
      <c r="E10" s="45"/>
    </row>
    <row r="11" spans="1:6" ht="22.5" customHeight="1" x14ac:dyDescent="0.25">
      <c r="A11" s="44"/>
      <c r="B11" s="44"/>
      <c r="C11" s="42">
        <f t="shared" si="0"/>
        <v>0</v>
      </c>
      <c r="D11" s="40"/>
      <c r="E11" s="45"/>
    </row>
    <row r="12" spans="1:6" ht="22.5" customHeight="1" x14ac:dyDescent="0.25">
      <c r="A12" s="44"/>
      <c r="B12" s="44"/>
      <c r="C12" s="42">
        <f t="shared" si="0"/>
        <v>0</v>
      </c>
      <c r="D12" s="40"/>
      <c r="E12" s="45"/>
    </row>
    <row r="13" spans="1:6" ht="22.5" customHeight="1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62" t="s">
        <v>27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99</v>
      </c>
      <c r="C2" s="5" t="s">
        <v>3</v>
      </c>
      <c r="D2" s="184">
        <f>SUM(B6:B18)</f>
        <v>11000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11000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75">
        <v>29202092300111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9*1000</f>
        <v>9000</v>
      </c>
      <c r="C6" s="39">
        <f>+B6</f>
        <v>9000</v>
      </c>
      <c r="D6" s="50" t="s">
        <v>100</v>
      </c>
      <c r="E6" s="41"/>
    </row>
    <row r="7" spans="1:6" ht="22.5" customHeight="1" x14ac:dyDescent="0.25">
      <c r="A7" s="42">
        <v>1000</v>
      </c>
      <c r="B7" s="42"/>
      <c r="C7" s="42">
        <f>C6+B7-A7</f>
        <v>8000</v>
      </c>
      <c r="D7" s="34" t="s">
        <v>522</v>
      </c>
      <c r="E7" s="43">
        <v>3275</v>
      </c>
    </row>
    <row r="8" spans="1:6" ht="22.5" customHeight="1" x14ac:dyDescent="0.25">
      <c r="A8" s="42">
        <v>1000</v>
      </c>
      <c r="B8" s="42"/>
      <c r="C8" s="42">
        <f t="shared" ref="C8:C26" si="0">C7+B8-A8</f>
        <v>7000</v>
      </c>
      <c r="D8" s="34" t="s">
        <v>523</v>
      </c>
      <c r="E8" s="43">
        <v>3313</v>
      </c>
    </row>
    <row r="9" spans="1:6" ht="22.5" customHeight="1" x14ac:dyDescent="0.25">
      <c r="A9" s="44">
        <v>1000</v>
      </c>
      <c r="B9" s="44"/>
      <c r="C9" s="42">
        <f t="shared" si="0"/>
        <v>6000</v>
      </c>
      <c r="D9" s="34" t="s">
        <v>524</v>
      </c>
      <c r="E9" s="45">
        <v>3535</v>
      </c>
    </row>
    <row r="10" spans="1:6" ht="22.5" customHeight="1" x14ac:dyDescent="0.25">
      <c r="A10" s="44">
        <v>1000</v>
      </c>
      <c r="B10" s="44"/>
      <c r="C10" s="42">
        <f t="shared" si="0"/>
        <v>5000</v>
      </c>
      <c r="D10" s="34" t="s">
        <v>525</v>
      </c>
      <c r="E10" s="45">
        <v>3877</v>
      </c>
    </row>
    <row r="11" spans="1:6" ht="22.5" customHeight="1" x14ac:dyDescent="0.25">
      <c r="A11" s="44">
        <v>1000</v>
      </c>
      <c r="B11" s="44"/>
      <c r="C11" s="42">
        <f t="shared" si="0"/>
        <v>4000</v>
      </c>
      <c r="D11" s="34" t="s">
        <v>526</v>
      </c>
      <c r="E11" s="45">
        <v>4188</v>
      </c>
    </row>
    <row r="12" spans="1:6" ht="22.5" customHeight="1" x14ac:dyDescent="0.25">
      <c r="A12" s="44">
        <v>2500</v>
      </c>
      <c r="B12" s="44"/>
      <c r="C12" s="42">
        <f t="shared" si="0"/>
        <v>1500</v>
      </c>
      <c r="D12" s="34" t="s">
        <v>527</v>
      </c>
      <c r="E12" s="45">
        <v>4559</v>
      </c>
    </row>
    <row r="13" spans="1:6" ht="22.5" customHeight="1" x14ac:dyDescent="0.25">
      <c r="A13" s="44">
        <v>1500</v>
      </c>
      <c r="B13" s="44"/>
      <c r="C13" s="42">
        <f t="shared" si="0"/>
        <v>0</v>
      </c>
      <c r="D13" s="34" t="s">
        <v>528</v>
      </c>
      <c r="E13" s="45">
        <v>4759</v>
      </c>
    </row>
    <row r="14" spans="1:6" ht="18.75" x14ac:dyDescent="0.25">
      <c r="A14" s="44"/>
      <c r="B14" s="44">
        <v>1000</v>
      </c>
      <c r="C14" s="42">
        <f t="shared" si="0"/>
        <v>1000</v>
      </c>
      <c r="D14" s="46" t="s">
        <v>529</v>
      </c>
      <c r="E14" s="45"/>
    </row>
    <row r="15" spans="1:6" ht="18.75" x14ac:dyDescent="0.25">
      <c r="A15" s="44">
        <v>1000</v>
      </c>
      <c r="B15" s="44"/>
      <c r="C15" s="42">
        <f t="shared" si="0"/>
        <v>0</v>
      </c>
      <c r="D15" s="46" t="s">
        <v>532</v>
      </c>
      <c r="E15" s="45">
        <v>5028</v>
      </c>
    </row>
    <row r="16" spans="1:6" ht="18.75" x14ac:dyDescent="0.25">
      <c r="A16" s="44"/>
      <c r="B16" s="44">
        <v>1000</v>
      </c>
      <c r="C16" s="42">
        <f t="shared" si="0"/>
        <v>1000</v>
      </c>
      <c r="D16" s="46" t="s">
        <v>536</v>
      </c>
      <c r="E16" s="45"/>
    </row>
    <row r="17" spans="1:5" ht="18.75" x14ac:dyDescent="0.25">
      <c r="A17" s="44">
        <v>1000</v>
      </c>
      <c r="B17" s="44"/>
      <c r="C17" s="42">
        <f t="shared" si="0"/>
        <v>0</v>
      </c>
      <c r="D17" s="46" t="s">
        <v>535</v>
      </c>
      <c r="E17" s="45">
        <v>5143</v>
      </c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101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111</v>
      </c>
      <c r="C2" s="5" t="s">
        <v>3</v>
      </c>
      <c r="D2" s="184">
        <f>SUM(B6:B15)</f>
        <v>44585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SUM(A6:A27)</f>
        <v>43985</v>
      </c>
      <c r="E3" s="187"/>
      <c r="F3" s="75">
        <v>298111323000206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600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14">
        <f>39900</f>
        <v>39900</v>
      </c>
      <c r="C6" s="14">
        <f>+B6</f>
        <v>39900</v>
      </c>
      <c r="D6" s="30" t="s">
        <v>112</v>
      </c>
      <c r="E6" s="24"/>
    </row>
    <row r="7" spans="1:6" ht="18.75" x14ac:dyDescent="0.25">
      <c r="A7" s="19">
        <v>20000</v>
      </c>
      <c r="B7" s="19"/>
      <c r="C7" s="19">
        <f>+C6+B7-A7</f>
        <v>19900</v>
      </c>
      <c r="D7" s="20" t="s">
        <v>116</v>
      </c>
      <c r="E7" s="25">
        <v>3300</v>
      </c>
    </row>
    <row r="8" spans="1:6" ht="18.75" x14ac:dyDescent="0.25">
      <c r="A8" s="19">
        <v>15000</v>
      </c>
      <c r="B8" s="19"/>
      <c r="C8" s="19">
        <f t="shared" ref="C8:C23" si="0">+C7+B8-A8</f>
        <v>4900</v>
      </c>
      <c r="D8" s="20" t="s">
        <v>116</v>
      </c>
      <c r="E8" s="25">
        <v>3310</v>
      </c>
    </row>
    <row r="9" spans="1:6" ht="18.75" x14ac:dyDescent="0.25">
      <c r="A9" s="15">
        <v>8985</v>
      </c>
      <c r="B9" s="15">
        <v>4085</v>
      </c>
      <c r="C9" s="19">
        <f t="shared" si="0"/>
        <v>0</v>
      </c>
      <c r="D9" s="20" t="s">
        <v>270</v>
      </c>
      <c r="E9" s="26">
        <v>3604</v>
      </c>
    </row>
    <row r="10" spans="1:6" ht="18.75" x14ac:dyDescent="0.25">
      <c r="A10" s="15"/>
      <c r="B10" s="15">
        <v>600</v>
      </c>
      <c r="C10" s="19">
        <f t="shared" si="0"/>
        <v>600</v>
      </c>
      <c r="D10" s="20" t="s">
        <v>552</v>
      </c>
      <c r="E10" s="26"/>
    </row>
    <row r="11" spans="1:6" ht="18.75" x14ac:dyDescent="0.25">
      <c r="A11" s="15"/>
      <c r="B11" s="15"/>
      <c r="C11" s="19">
        <f t="shared" si="0"/>
        <v>600</v>
      </c>
      <c r="D11" s="16"/>
      <c r="E11" s="26"/>
    </row>
    <row r="12" spans="1:6" ht="18.75" x14ac:dyDescent="0.25">
      <c r="A12" s="15"/>
      <c r="B12" s="15"/>
      <c r="C12" s="19">
        <f t="shared" si="0"/>
        <v>600</v>
      </c>
      <c r="D12" s="16"/>
      <c r="E12" s="26"/>
    </row>
    <row r="13" spans="1:6" ht="18.75" x14ac:dyDescent="0.25">
      <c r="A13" s="15"/>
      <c r="B13" s="15"/>
      <c r="C13" s="19">
        <f t="shared" si="0"/>
        <v>600</v>
      </c>
      <c r="D13" s="16"/>
      <c r="E13" s="26"/>
    </row>
    <row r="14" spans="1:6" ht="18.75" x14ac:dyDescent="0.25">
      <c r="A14" s="15"/>
      <c r="B14" s="15"/>
      <c r="C14" s="19">
        <f t="shared" si="0"/>
        <v>600</v>
      </c>
      <c r="D14" s="16"/>
      <c r="E14" s="26"/>
    </row>
    <row r="15" spans="1:6" ht="18.75" x14ac:dyDescent="0.25">
      <c r="A15" s="15"/>
      <c r="B15" s="15"/>
      <c r="C15" s="19">
        <f t="shared" si="0"/>
        <v>600</v>
      </c>
      <c r="D15" s="16"/>
      <c r="E15" s="26"/>
    </row>
    <row r="16" spans="1:6" ht="18.75" x14ac:dyDescent="0.25">
      <c r="A16" s="15"/>
      <c r="B16" s="15"/>
      <c r="C16" s="19">
        <f t="shared" si="0"/>
        <v>600</v>
      </c>
      <c r="D16" s="16"/>
      <c r="E16" s="26"/>
    </row>
    <row r="17" spans="1:5" ht="18.75" x14ac:dyDescent="0.25">
      <c r="A17" s="15"/>
      <c r="B17" s="15"/>
      <c r="C17" s="19">
        <f t="shared" si="0"/>
        <v>600</v>
      </c>
      <c r="D17" s="16"/>
      <c r="E17" s="26"/>
    </row>
    <row r="18" spans="1:5" ht="18.75" x14ac:dyDescent="0.25">
      <c r="A18" s="15"/>
      <c r="B18" s="15"/>
      <c r="C18" s="19">
        <f t="shared" si="0"/>
        <v>600</v>
      </c>
      <c r="D18" s="16"/>
      <c r="E18" s="26"/>
    </row>
    <row r="19" spans="1:5" ht="18.75" x14ac:dyDescent="0.25">
      <c r="A19" s="15"/>
      <c r="B19" s="15"/>
      <c r="C19" s="19">
        <f t="shared" si="0"/>
        <v>600</v>
      </c>
      <c r="D19" s="16"/>
      <c r="E19" s="26"/>
    </row>
    <row r="20" spans="1:5" ht="18.75" x14ac:dyDescent="0.25">
      <c r="A20" s="15"/>
      <c r="B20" s="15"/>
      <c r="C20" s="19">
        <f t="shared" si="0"/>
        <v>600</v>
      </c>
      <c r="D20" s="16"/>
      <c r="E20" s="26"/>
    </row>
    <row r="21" spans="1:5" ht="18.75" x14ac:dyDescent="0.25">
      <c r="A21" s="15"/>
      <c r="B21" s="15"/>
      <c r="C21" s="19">
        <f t="shared" si="0"/>
        <v>600</v>
      </c>
      <c r="D21" s="16"/>
      <c r="E21" s="26"/>
    </row>
    <row r="22" spans="1:5" ht="18.75" x14ac:dyDescent="0.25">
      <c r="A22" s="15"/>
      <c r="B22" s="15"/>
      <c r="C22" s="19">
        <f t="shared" si="0"/>
        <v>600</v>
      </c>
      <c r="D22" s="16"/>
      <c r="E22" s="26"/>
    </row>
    <row r="23" spans="1:5" ht="18.75" x14ac:dyDescent="0.25">
      <c r="A23" s="15"/>
      <c r="B23" s="15"/>
      <c r="C23" s="19">
        <f t="shared" si="0"/>
        <v>600</v>
      </c>
      <c r="D23" s="16"/>
      <c r="E23" s="26"/>
    </row>
    <row r="24" spans="1:5" x14ac:dyDescent="0.25">
      <c r="A24" s="1"/>
      <c r="B24" s="1"/>
      <c r="C24" s="1"/>
    </row>
    <row r="25" spans="1:5" x14ac:dyDescent="0.25">
      <c r="A25" s="1"/>
      <c r="B25" s="1"/>
      <c r="C25" s="1"/>
    </row>
    <row r="26" spans="1:5" x14ac:dyDescent="0.25">
      <c r="A26" s="1"/>
      <c r="B26" s="1"/>
      <c r="C26" s="1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103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105</v>
      </c>
      <c r="C2" s="5" t="s">
        <v>3</v>
      </c>
      <c r="D2" s="184">
        <f>SUM(B6:B15)</f>
        <v>1500</v>
      </c>
      <c r="E2" s="185"/>
    </row>
    <row r="3" spans="1:6" ht="25.5" customHeight="1" x14ac:dyDescent="0.25">
      <c r="A3" s="6" t="s">
        <v>22</v>
      </c>
      <c r="B3" s="7" t="s">
        <v>106</v>
      </c>
      <c r="C3" s="8" t="s">
        <v>4</v>
      </c>
      <c r="D3" s="186">
        <f>SUM(A6:A27)</f>
        <v>1500</v>
      </c>
      <c r="E3" s="187"/>
      <c r="F3" s="75">
        <v>27312252300078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14">
        <v>1500</v>
      </c>
      <c r="C6" s="14">
        <f>+B6</f>
        <v>1500</v>
      </c>
      <c r="D6" s="30" t="s">
        <v>107</v>
      </c>
      <c r="E6" s="24"/>
    </row>
    <row r="7" spans="1:6" ht="18.75" x14ac:dyDescent="0.25">
      <c r="A7" s="19">
        <v>1500</v>
      </c>
      <c r="B7" s="19"/>
      <c r="C7" s="19">
        <f>+C6+B7-A7</f>
        <v>0</v>
      </c>
      <c r="D7" s="20" t="s">
        <v>108</v>
      </c>
      <c r="E7" s="25">
        <v>3254</v>
      </c>
    </row>
    <row r="8" spans="1:6" ht="18.75" x14ac:dyDescent="0.25">
      <c r="A8" s="19"/>
      <c r="B8" s="19"/>
      <c r="C8" s="19">
        <f t="shared" ref="C8:C23" si="0">+C7+B8-A8</f>
        <v>0</v>
      </c>
      <c r="D8" s="20"/>
      <c r="E8" s="25"/>
    </row>
    <row r="9" spans="1:6" ht="18.75" x14ac:dyDescent="0.25">
      <c r="A9" s="15"/>
      <c r="B9" s="15"/>
      <c r="C9" s="19">
        <f t="shared" si="0"/>
        <v>0</v>
      </c>
      <c r="D9" s="20"/>
      <c r="E9" s="26"/>
    </row>
    <row r="10" spans="1:6" ht="18.75" x14ac:dyDescent="0.25">
      <c r="A10" s="15"/>
      <c r="B10" s="15"/>
      <c r="C10" s="19">
        <f t="shared" si="0"/>
        <v>0</v>
      </c>
      <c r="D10" s="20"/>
      <c r="E10" s="26"/>
    </row>
    <row r="11" spans="1:6" ht="18.75" x14ac:dyDescent="0.25">
      <c r="A11" s="15"/>
      <c r="B11" s="15"/>
      <c r="C11" s="19">
        <f t="shared" si="0"/>
        <v>0</v>
      </c>
      <c r="D11" s="16"/>
      <c r="E11" s="26"/>
    </row>
    <row r="12" spans="1:6" ht="18.75" x14ac:dyDescent="0.25">
      <c r="A12" s="15"/>
      <c r="B12" s="15"/>
      <c r="C12" s="19">
        <f t="shared" si="0"/>
        <v>0</v>
      </c>
      <c r="D12" s="16"/>
      <c r="E12" s="26"/>
    </row>
    <row r="13" spans="1:6" ht="18.75" x14ac:dyDescent="0.25">
      <c r="A13" s="15"/>
      <c r="B13" s="15"/>
      <c r="C13" s="19">
        <f t="shared" si="0"/>
        <v>0</v>
      </c>
      <c r="D13" s="16"/>
      <c r="E13" s="26"/>
    </row>
    <row r="14" spans="1:6" ht="18.75" x14ac:dyDescent="0.25">
      <c r="A14" s="15"/>
      <c r="B14" s="15"/>
      <c r="C14" s="19">
        <f t="shared" si="0"/>
        <v>0</v>
      </c>
      <c r="D14" s="16"/>
      <c r="E14" s="26"/>
    </row>
    <row r="15" spans="1:6" ht="18.75" x14ac:dyDescent="0.25">
      <c r="A15" s="15"/>
      <c r="B15" s="15"/>
      <c r="C15" s="19">
        <f t="shared" si="0"/>
        <v>0</v>
      </c>
      <c r="D15" s="16"/>
      <c r="E15" s="26"/>
    </row>
    <row r="16" spans="1:6" ht="18.75" x14ac:dyDescent="0.25">
      <c r="A16" s="15"/>
      <c r="B16" s="15"/>
      <c r="C16" s="19">
        <f t="shared" si="0"/>
        <v>0</v>
      </c>
      <c r="D16" s="16"/>
      <c r="E16" s="26"/>
    </row>
    <row r="17" spans="1:5" ht="18.75" x14ac:dyDescent="0.25">
      <c r="A17" s="15"/>
      <c r="B17" s="15"/>
      <c r="C17" s="19">
        <f t="shared" si="0"/>
        <v>0</v>
      </c>
      <c r="D17" s="16"/>
      <c r="E17" s="26"/>
    </row>
    <row r="18" spans="1:5" ht="18.75" x14ac:dyDescent="0.25">
      <c r="A18" s="15"/>
      <c r="B18" s="15"/>
      <c r="C18" s="19">
        <f t="shared" si="0"/>
        <v>0</v>
      </c>
      <c r="D18" s="16"/>
      <c r="E18" s="26"/>
    </row>
    <row r="19" spans="1:5" ht="18.75" x14ac:dyDescent="0.25">
      <c r="A19" s="15"/>
      <c r="B19" s="15"/>
      <c r="C19" s="19">
        <f t="shared" si="0"/>
        <v>0</v>
      </c>
      <c r="D19" s="16"/>
      <c r="E19" s="26"/>
    </row>
    <row r="20" spans="1:5" ht="18.75" x14ac:dyDescent="0.25">
      <c r="A20" s="15"/>
      <c r="B20" s="15"/>
      <c r="C20" s="19">
        <f t="shared" si="0"/>
        <v>0</v>
      </c>
      <c r="D20" s="16"/>
      <c r="E20" s="26"/>
    </row>
    <row r="21" spans="1:5" ht="18.75" x14ac:dyDescent="0.25">
      <c r="A21" s="15"/>
      <c r="B21" s="15"/>
      <c r="C21" s="19">
        <f t="shared" si="0"/>
        <v>0</v>
      </c>
      <c r="D21" s="16"/>
      <c r="E21" s="26"/>
    </row>
    <row r="22" spans="1:5" ht="18.75" x14ac:dyDescent="0.25">
      <c r="A22" s="15"/>
      <c r="B22" s="15"/>
      <c r="C22" s="19">
        <f t="shared" si="0"/>
        <v>0</v>
      </c>
      <c r="D22" s="16"/>
      <c r="E22" s="26"/>
    </row>
    <row r="23" spans="1:5" ht="18.75" x14ac:dyDescent="0.25">
      <c r="A23" s="15"/>
      <c r="B23" s="15"/>
      <c r="C23" s="19">
        <f t="shared" si="0"/>
        <v>0</v>
      </c>
      <c r="D23" s="16"/>
      <c r="E23" s="26"/>
    </row>
    <row r="24" spans="1:5" x14ac:dyDescent="0.25">
      <c r="A24" s="1"/>
      <c r="B24" s="1"/>
      <c r="C24" s="1"/>
    </row>
    <row r="25" spans="1:5" x14ac:dyDescent="0.25">
      <c r="A25" s="1"/>
      <c r="B25" s="1"/>
      <c r="C25" s="1"/>
    </row>
    <row r="26" spans="1:5" x14ac:dyDescent="0.25">
      <c r="A26" s="1"/>
      <c r="B26" s="1"/>
      <c r="C26" s="1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163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35</v>
      </c>
      <c r="C2" s="5" t="s">
        <v>3</v>
      </c>
      <c r="D2" s="184">
        <f>SUM(B6:B15)</f>
        <v>5000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SUM(A6:A27)</f>
        <v>5000</v>
      </c>
      <c r="E3" s="187"/>
      <c r="F3" s="75">
        <v>27312252300078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14">
        <v>5000</v>
      </c>
      <c r="C6" s="14">
        <f>+B6</f>
        <v>5000</v>
      </c>
      <c r="D6" s="30" t="s">
        <v>110</v>
      </c>
      <c r="E6" s="24"/>
    </row>
    <row r="7" spans="1:6" ht="18.75" x14ac:dyDescent="0.25">
      <c r="A7" s="19">
        <v>5000</v>
      </c>
      <c r="B7" s="19"/>
      <c r="C7" s="19">
        <f>+C6+B7-A7</f>
        <v>0</v>
      </c>
      <c r="D7" s="20" t="s">
        <v>109</v>
      </c>
      <c r="E7" s="25">
        <v>3254</v>
      </c>
    </row>
    <row r="8" spans="1:6" ht="18.75" x14ac:dyDescent="0.25">
      <c r="A8" s="19"/>
      <c r="B8" s="19"/>
      <c r="C8" s="19">
        <f t="shared" ref="C8:C23" si="0">+C7+B8-A8</f>
        <v>0</v>
      </c>
      <c r="D8" s="20"/>
      <c r="E8" s="25"/>
    </row>
    <row r="9" spans="1:6" ht="18.75" x14ac:dyDescent="0.25">
      <c r="A9" s="15"/>
      <c r="B9" s="15"/>
      <c r="C9" s="19">
        <f t="shared" si="0"/>
        <v>0</v>
      </c>
      <c r="D9" s="20"/>
      <c r="E9" s="26"/>
    </row>
    <row r="10" spans="1:6" ht="18.75" x14ac:dyDescent="0.25">
      <c r="A10" s="15"/>
      <c r="B10" s="15"/>
      <c r="C10" s="19">
        <f t="shared" si="0"/>
        <v>0</v>
      </c>
      <c r="D10" s="20"/>
      <c r="E10" s="26"/>
    </row>
    <row r="11" spans="1:6" ht="18.75" x14ac:dyDescent="0.25">
      <c r="A11" s="15"/>
      <c r="B11" s="15"/>
      <c r="C11" s="19">
        <f t="shared" si="0"/>
        <v>0</v>
      </c>
      <c r="D11" s="16"/>
      <c r="E11" s="26"/>
    </row>
    <row r="12" spans="1:6" ht="18.75" x14ac:dyDescent="0.25">
      <c r="A12" s="15"/>
      <c r="B12" s="15"/>
      <c r="C12" s="19">
        <f t="shared" si="0"/>
        <v>0</v>
      </c>
      <c r="D12" s="16"/>
      <c r="E12" s="26"/>
    </row>
    <row r="13" spans="1:6" ht="18.75" x14ac:dyDescent="0.25">
      <c r="A13" s="15"/>
      <c r="B13" s="15"/>
      <c r="C13" s="19">
        <f t="shared" si="0"/>
        <v>0</v>
      </c>
      <c r="D13" s="16"/>
      <c r="E13" s="26"/>
    </row>
    <row r="14" spans="1:6" ht="18.75" x14ac:dyDescent="0.25">
      <c r="A14" s="15"/>
      <c r="B14" s="15"/>
      <c r="C14" s="19">
        <f t="shared" si="0"/>
        <v>0</v>
      </c>
      <c r="D14" s="16"/>
      <c r="E14" s="26"/>
    </row>
    <row r="15" spans="1:6" ht="18.75" x14ac:dyDescent="0.25">
      <c r="A15" s="15"/>
      <c r="B15" s="15"/>
      <c r="C15" s="19">
        <f t="shared" si="0"/>
        <v>0</v>
      </c>
      <c r="D15" s="16"/>
      <c r="E15" s="26"/>
    </row>
    <row r="16" spans="1:6" ht="18.75" x14ac:dyDescent="0.25">
      <c r="A16" s="15"/>
      <c r="B16" s="15"/>
      <c r="C16" s="19">
        <f t="shared" si="0"/>
        <v>0</v>
      </c>
      <c r="D16" s="16"/>
      <c r="E16" s="26"/>
    </row>
    <row r="17" spans="1:5" ht="18.75" x14ac:dyDescent="0.25">
      <c r="A17" s="15"/>
      <c r="B17" s="15"/>
      <c r="C17" s="19">
        <f t="shared" si="0"/>
        <v>0</v>
      </c>
      <c r="D17" s="16"/>
      <c r="E17" s="26"/>
    </row>
    <row r="18" spans="1:5" ht="18.75" x14ac:dyDescent="0.25">
      <c r="A18" s="15"/>
      <c r="B18" s="15"/>
      <c r="C18" s="19">
        <f t="shared" si="0"/>
        <v>0</v>
      </c>
      <c r="D18" s="16"/>
      <c r="E18" s="26"/>
    </row>
    <row r="19" spans="1:5" ht="18.75" x14ac:dyDescent="0.25">
      <c r="A19" s="15"/>
      <c r="B19" s="15"/>
      <c r="C19" s="19">
        <f t="shared" si="0"/>
        <v>0</v>
      </c>
      <c r="D19" s="16"/>
      <c r="E19" s="26"/>
    </row>
    <row r="20" spans="1:5" ht="18.75" x14ac:dyDescent="0.25">
      <c r="A20" s="15"/>
      <c r="B20" s="15"/>
      <c r="C20" s="19">
        <f t="shared" si="0"/>
        <v>0</v>
      </c>
      <c r="D20" s="16"/>
      <c r="E20" s="26"/>
    </row>
    <row r="21" spans="1:5" ht="18.75" x14ac:dyDescent="0.25">
      <c r="A21" s="15"/>
      <c r="B21" s="15"/>
      <c r="C21" s="19">
        <f t="shared" si="0"/>
        <v>0</v>
      </c>
      <c r="D21" s="16"/>
      <c r="E21" s="26"/>
    </row>
    <row r="22" spans="1:5" ht="18.75" x14ac:dyDescent="0.25">
      <c r="A22" s="15"/>
      <c r="B22" s="15"/>
      <c r="C22" s="19">
        <f t="shared" si="0"/>
        <v>0</v>
      </c>
      <c r="D22" s="16"/>
      <c r="E22" s="26"/>
    </row>
    <row r="23" spans="1:5" ht="18.75" x14ac:dyDescent="0.25">
      <c r="A23" s="15"/>
      <c r="B23" s="15"/>
      <c r="C23" s="19">
        <f t="shared" si="0"/>
        <v>0</v>
      </c>
      <c r="D23" s="16"/>
      <c r="E23" s="26"/>
    </row>
    <row r="24" spans="1:5" x14ac:dyDescent="0.25">
      <c r="A24" s="1"/>
      <c r="B24" s="1"/>
      <c r="C24" s="1"/>
    </row>
    <row r="25" spans="1:5" x14ac:dyDescent="0.25">
      <c r="A25" s="1"/>
      <c r="B25" s="1"/>
      <c r="C25" s="1"/>
    </row>
    <row r="26" spans="1:5" x14ac:dyDescent="0.25">
      <c r="A26" s="1"/>
      <c r="B26" s="1"/>
      <c r="C26" s="1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65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117</v>
      </c>
      <c r="C2" s="5" t="s">
        <v>3</v>
      </c>
      <c r="D2" s="184">
        <f>SUM(B6:B18)</f>
        <v>52600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51350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1250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18*2000</f>
        <v>36000</v>
      </c>
      <c r="C6" s="39">
        <f>+B6</f>
        <v>36000</v>
      </c>
      <c r="D6" s="50" t="s">
        <v>118</v>
      </c>
      <c r="E6" s="41"/>
    </row>
    <row r="7" spans="1:6" ht="22.5" customHeight="1" x14ac:dyDescent="0.25">
      <c r="A7" s="42">
        <v>15000</v>
      </c>
      <c r="B7" s="42"/>
      <c r="C7" s="42">
        <f>C6+B7-A7</f>
        <v>21000</v>
      </c>
      <c r="D7" s="34" t="s">
        <v>116</v>
      </c>
      <c r="E7" s="43">
        <v>2562</v>
      </c>
    </row>
    <row r="8" spans="1:6" ht="22.5" customHeight="1" x14ac:dyDescent="0.25">
      <c r="A8" s="42">
        <v>21000</v>
      </c>
      <c r="B8" s="42"/>
      <c r="C8" s="42">
        <f t="shared" ref="C8:C26" si="0">C7+B8-A8</f>
        <v>0</v>
      </c>
      <c r="D8" s="34" t="s">
        <v>116</v>
      </c>
      <c r="E8" s="43">
        <v>2601</v>
      </c>
    </row>
    <row r="9" spans="1:6" ht="22.5" customHeight="1" x14ac:dyDescent="0.25">
      <c r="A9" s="44">
        <v>12350</v>
      </c>
      <c r="B9" s="44"/>
      <c r="C9" s="42">
        <f t="shared" si="0"/>
        <v>-12350</v>
      </c>
      <c r="D9" s="34" t="s">
        <v>116</v>
      </c>
      <c r="E9" s="45">
        <v>3053</v>
      </c>
    </row>
    <row r="10" spans="1:6" ht="22.5" customHeight="1" x14ac:dyDescent="0.25">
      <c r="A10" s="44"/>
      <c r="B10" s="44">
        <f>1400*9</f>
        <v>12600</v>
      </c>
      <c r="C10" s="42">
        <f t="shared" si="0"/>
        <v>250</v>
      </c>
      <c r="D10" s="40" t="s">
        <v>383</v>
      </c>
      <c r="E10" s="45"/>
    </row>
    <row r="11" spans="1:6" ht="22.5" customHeight="1" x14ac:dyDescent="0.25">
      <c r="A11" s="44"/>
      <c r="B11" s="44">
        <f>4000</f>
        <v>4000</v>
      </c>
      <c r="C11" s="42">
        <f t="shared" si="0"/>
        <v>4250</v>
      </c>
      <c r="D11" s="40" t="s">
        <v>403</v>
      </c>
      <c r="E11" s="45"/>
    </row>
    <row r="12" spans="1:6" ht="22.5" customHeight="1" x14ac:dyDescent="0.25">
      <c r="A12" s="44">
        <v>3000</v>
      </c>
      <c r="B12" s="44"/>
      <c r="C12" s="42">
        <f t="shared" si="0"/>
        <v>1250</v>
      </c>
      <c r="D12" s="40" t="s">
        <v>298</v>
      </c>
      <c r="E12" s="45">
        <v>4243</v>
      </c>
    </row>
    <row r="13" spans="1:6" ht="22.5" customHeight="1" x14ac:dyDescent="0.25">
      <c r="A13" s="44"/>
      <c r="B13" s="44"/>
      <c r="C13" s="42">
        <f t="shared" si="0"/>
        <v>1250</v>
      </c>
      <c r="D13" s="46"/>
      <c r="E13" s="45"/>
    </row>
    <row r="14" spans="1:6" ht="18.75" x14ac:dyDescent="0.25">
      <c r="A14" s="44"/>
      <c r="B14" s="44"/>
      <c r="C14" s="42">
        <f t="shared" si="0"/>
        <v>1250</v>
      </c>
      <c r="D14" s="46"/>
      <c r="E14" s="45"/>
    </row>
    <row r="15" spans="1:6" ht="18.75" x14ac:dyDescent="0.25">
      <c r="A15" s="44"/>
      <c r="B15" s="44"/>
      <c r="C15" s="42">
        <f t="shared" si="0"/>
        <v>1250</v>
      </c>
      <c r="D15" s="46"/>
      <c r="E15" s="45"/>
    </row>
    <row r="16" spans="1:6" ht="18.75" x14ac:dyDescent="0.25">
      <c r="A16" s="44"/>
      <c r="B16" s="44"/>
      <c r="C16" s="42">
        <f t="shared" si="0"/>
        <v>1250</v>
      </c>
      <c r="D16" s="46"/>
      <c r="E16" s="45"/>
    </row>
    <row r="17" spans="1:5" ht="18.75" x14ac:dyDescent="0.25">
      <c r="A17" s="44"/>
      <c r="B17" s="44"/>
      <c r="C17" s="42">
        <f t="shared" si="0"/>
        <v>1250</v>
      </c>
      <c r="D17" s="46"/>
      <c r="E17" s="45"/>
    </row>
    <row r="18" spans="1:5" ht="18.75" x14ac:dyDescent="0.25">
      <c r="A18" s="44"/>
      <c r="B18" s="44"/>
      <c r="C18" s="42">
        <f t="shared" si="0"/>
        <v>1250</v>
      </c>
      <c r="D18" s="46"/>
      <c r="E18" s="45"/>
    </row>
    <row r="19" spans="1:5" ht="18.75" x14ac:dyDescent="0.25">
      <c r="A19" s="44"/>
      <c r="B19" s="44"/>
      <c r="C19" s="42">
        <f t="shared" si="0"/>
        <v>1250</v>
      </c>
      <c r="D19" s="46"/>
      <c r="E19" s="45"/>
    </row>
    <row r="20" spans="1:5" ht="18.75" x14ac:dyDescent="0.25">
      <c r="A20" s="44"/>
      <c r="B20" s="44"/>
      <c r="C20" s="42">
        <f t="shared" si="0"/>
        <v>1250</v>
      </c>
      <c r="D20" s="46"/>
      <c r="E20" s="45"/>
    </row>
    <row r="21" spans="1:5" ht="18.75" x14ac:dyDescent="0.25">
      <c r="A21" s="44"/>
      <c r="B21" s="44"/>
      <c r="C21" s="42">
        <f t="shared" si="0"/>
        <v>1250</v>
      </c>
      <c r="D21" s="46"/>
      <c r="E21" s="45"/>
    </row>
    <row r="22" spans="1:5" ht="18.75" x14ac:dyDescent="0.25">
      <c r="A22" s="44"/>
      <c r="B22" s="44"/>
      <c r="C22" s="42">
        <f t="shared" si="0"/>
        <v>1250</v>
      </c>
      <c r="D22" s="46"/>
      <c r="E22" s="45"/>
    </row>
    <row r="23" spans="1:5" ht="18.75" x14ac:dyDescent="0.25">
      <c r="A23" s="44"/>
      <c r="B23" s="44"/>
      <c r="C23" s="42">
        <f t="shared" si="0"/>
        <v>1250</v>
      </c>
      <c r="D23" s="46"/>
      <c r="E23" s="45"/>
    </row>
    <row r="24" spans="1:5" ht="18.75" x14ac:dyDescent="0.25">
      <c r="A24" s="44"/>
      <c r="B24" s="44"/>
      <c r="C24" s="42">
        <f t="shared" si="0"/>
        <v>1250</v>
      </c>
      <c r="D24" s="46"/>
      <c r="E24" s="45"/>
    </row>
    <row r="25" spans="1:5" ht="18.75" x14ac:dyDescent="0.25">
      <c r="A25" s="44"/>
      <c r="B25" s="44"/>
      <c r="C25" s="42">
        <f t="shared" si="0"/>
        <v>1250</v>
      </c>
      <c r="D25" s="46"/>
      <c r="E25" s="45"/>
    </row>
    <row r="26" spans="1:5" ht="18.75" x14ac:dyDescent="0.25">
      <c r="A26" s="44"/>
      <c r="B26" s="44"/>
      <c r="C26" s="42">
        <f t="shared" si="0"/>
        <v>1250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24.42578125" customWidth="1"/>
    <col min="2" max="2" width="39.28515625" bestFit="1" customWidth="1"/>
    <col min="3" max="3" width="24.42578125" customWidth="1"/>
    <col min="4" max="4" width="47.4257812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66" t="s">
        <v>122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39</v>
      </c>
      <c r="C2" s="5" t="s">
        <v>3</v>
      </c>
      <c r="D2" s="184">
        <f>SUM(B6:B19)</f>
        <v>109200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109200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4*4*7.5*910</f>
        <v>109200</v>
      </c>
      <c r="C6" s="39">
        <f>+B6</f>
        <v>109200</v>
      </c>
      <c r="D6" s="51" t="s">
        <v>124</v>
      </c>
      <c r="E6" s="41"/>
    </row>
    <row r="7" spans="1:6" ht="18.75" x14ac:dyDescent="0.25">
      <c r="A7" s="42">
        <v>59000</v>
      </c>
      <c r="B7" s="42"/>
      <c r="C7" s="42">
        <f>+C6+B7-A7</f>
        <v>50200</v>
      </c>
      <c r="D7" s="34" t="s">
        <v>215</v>
      </c>
      <c r="E7" s="94"/>
    </row>
    <row r="8" spans="1:6" ht="18.75" x14ac:dyDescent="0.25">
      <c r="A8" s="42">
        <v>20000</v>
      </c>
      <c r="B8" s="42"/>
      <c r="C8" s="42">
        <f t="shared" ref="C8:C27" si="0">+C7+B8-A8</f>
        <v>30200</v>
      </c>
      <c r="D8" s="40" t="s">
        <v>216</v>
      </c>
      <c r="E8" s="94">
        <v>45452</v>
      </c>
    </row>
    <row r="9" spans="1:6" ht="18.75" x14ac:dyDescent="0.25">
      <c r="A9" s="42">
        <v>20000</v>
      </c>
      <c r="B9" s="42"/>
      <c r="C9" s="42">
        <f t="shared" si="0"/>
        <v>10200</v>
      </c>
      <c r="D9" s="40" t="s">
        <v>217</v>
      </c>
      <c r="E9" s="94">
        <v>45425</v>
      </c>
    </row>
    <row r="10" spans="1:6" ht="18.75" x14ac:dyDescent="0.25">
      <c r="A10" s="42">
        <v>10200</v>
      </c>
      <c r="B10" s="42"/>
      <c r="C10" s="42">
        <f t="shared" si="0"/>
        <v>0</v>
      </c>
      <c r="D10" s="40" t="s">
        <v>218</v>
      </c>
      <c r="E10" s="94">
        <v>45477</v>
      </c>
    </row>
    <row r="11" spans="1:6" ht="18.75" x14ac:dyDescent="0.25">
      <c r="A11" s="42"/>
      <c r="B11" s="42"/>
      <c r="C11" s="42">
        <f t="shared" si="0"/>
        <v>0</v>
      </c>
      <c r="D11" s="40"/>
      <c r="E11" s="43"/>
    </row>
    <row r="12" spans="1:6" ht="18.75" x14ac:dyDescent="0.25">
      <c r="A12" s="42"/>
      <c r="B12" s="42"/>
      <c r="C12" s="42">
        <f t="shared" si="0"/>
        <v>0</v>
      </c>
      <c r="D12" s="40"/>
      <c r="E12" s="43"/>
    </row>
    <row r="13" spans="1:6" ht="18.75" x14ac:dyDescent="0.25">
      <c r="A13" s="44"/>
      <c r="B13" s="44"/>
      <c r="C13" s="42">
        <f t="shared" si="0"/>
        <v>0</v>
      </c>
      <c r="D13" s="40"/>
      <c r="E13" s="45" t="s">
        <v>125</v>
      </c>
    </row>
    <row r="14" spans="1:6" ht="18.75" x14ac:dyDescent="0.25">
      <c r="A14" s="44"/>
      <c r="B14" s="44"/>
      <c r="C14" s="42">
        <f t="shared" si="0"/>
        <v>0</v>
      </c>
      <c r="D14" s="40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21" t="s">
        <v>24</v>
      </c>
      <c r="C1" s="182" t="s">
        <v>2</v>
      </c>
      <c r="D1" s="182"/>
      <c r="E1" s="183"/>
      <c r="F1" s="117" t="s">
        <v>293</v>
      </c>
    </row>
    <row r="2" spans="1:6" ht="38.25" customHeight="1" x14ac:dyDescent="0.25">
      <c r="A2" s="3" t="s">
        <v>6</v>
      </c>
      <c r="B2" s="33" t="s">
        <v>44</v>
      </c>
      <c r="C2" s="5" t="s">
        <v>184</v>
      </c>
      <c r="D2" s="184">
        <f>SUM(B6:B27)</f>
        <v>23600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23600</v>
      </c>
      <c r="E3" s="187"/>
      <c r="F3" s="76">
        <v>28710102300397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/>
      <c r="C6" s="39">
        <f>+B6</f>
        <v>0</v>
      </c>
      <c r="D6" s="40" t="s">
        <v>43</v>
      </c>
      <c r="E6" s="41"/>
    </row>
    <row r="7" spans="1:6" ht="18.75" x14ac:dyDescent="0.25">
      <c r="A7" s="42">
        <v>5000</v>
      </c>
      <c r="B7" s="42"/>
      <c r="C7" s="42">
        <f>+C6+B7-A7</f>
        <v>-5000</v>
      </c>
      <c r="D7" s="34" t="s">
        <v>71</v>
      </c>
      <c r="E7" s="43">
        <v>3158</v>
      </c>
    </row>
    <row r="8" spans="1:6" ht="18.75" x14ac:dyDescent="0.25">
      <c r="A8" s="42">
        <v>3000</v>
      </c>
      <c r="B8" s="42"/>
      <c r="C8" s="42">
        <f t="shared" ref="C8:C16" si="0">+C7+B8-A8</f>
        <v>-8000</v>
      </c>
      <c r="D8" s="34" t="s">
        <v>71</v>
      </c>
      <c r="E8" s="43">
        <v>3180</v>
      </c>
    </row>
    <row r="9" spans="1:6" ht="18.75" x14ac:dyDescent="0.25">
      <c r="A9" s="44">
        <v>8000</v>
      </c>
      <c r="B9" s="44"/>
      <c r="C9" s="42">
        <f t="shared" si="0"/>
        <v>-16000</v>
      </c>
      <c r="D9" s="34" t="s">
        <v>71</v>
      </c>
      <c r="E9" s="43">
        <v>3221</v>
      </c>
    </row>
    <row r="10" spans="1:6" ht="18.75" x14ac:dyDescent="0.25">
      <c r="A10" s="44">
        <v>4000</v>
      </c>
      <c r="B10" s="44"/>
      <c r="C10" s="42">
        <f t="shared" si="0"/>
        <v>-20000</v>
      </c>
      <c r="D10" s="34" t="s">
        <v>71</v>
      </c>
      <c r="E10" s="45">
        <v>3258</v>
      </c>
    </row>
    <row r="11" spans="1:6" ht="18.75" x14ac:dyDescent="0.25">
      <c r="A11" s="44"/>
      <c r="B11" s="44">
        <v>4000</v>
      </c>
      <c r="C11" s="42">
        <f t="shared" si="0"/>
        <v>-16000</v>
      </c>
      <c r="D11" s="34" t="s">
        <v>119</v>
      </c>
      <c r="E11" s="45"/>
    </row>
    <row r="12" spans="1:6" ht="18.75" x14ac:dyDescent="0.25">
      <c r="A12" s="44"/>
      <c r="B12" s="44">
        <v>5600</v>
      </c>
      <c r="C12" s="42">
        <f t="shared" si="0"/>
        <v>-10400</v>
      </c>
      <c r="D12" s="34" t="s">
        <v>120</v>
      </c>
      <c r="E12" s="45"/>
    </row>
    <row r="13" spans="1:6" ht="18.75" x14ac:dyDescent="0.25">
      <c r="A13" s="44"/>
      <c r="B13" s="44">
        <v>13500</v>
      </c>
      <c r="C13" s="42">
        <f t="shared" si="0"/>
        <v>3100</v>
      </c>
      <c r="D13" s="46" t="s">
        <v>121</v>
      </c>
      <c r="E13" s="45"/>
    </row>
    <row r="14" spans="1:6" ht="18.75" x14ac:dyDescent="0.25">
      <c r="A14" s="44">
        <v>3100</v>
      </c>
      <c r="B14" s="44"/>
      <c r="C14" s="42">
        <f t="shared" si="0"/>
        <v>0</v>
      </c>
      <c r="D14" s="46" t="s">
        <v>115</v>
      </c>
      <c r="E14" s="45">
        <v>3286</v>
      </c>
    </row>
    <row r="15" spans="1:6" ht="18.75" x14ac:dyDescent="0.25">
      <c r="A15" s="44"/>
      <c r="B15" s="44">
        <v>500</v>
      </c>
      <c r="C15" s="42">
        <f t="shared" si="0"/>
        <v>500</v>
      </c>
      <c r="D15" s="46" t="s">
        <v>126</v>
      </c>
      <c r="E15" s="45"/>
    </row>
    <row r="16" spans="1:6" ht="18.75" x14ac:dyDescent="0.25">
      <c r="A16" s="44">
        <v>500</v>
      </c>
      <c r="B16" s="44"/>
      <c r="C16" s="42">
        <f t="shared" si="0"/>
        <v>0</v>
      </c>
      <c r="D16" s="46" t="s">
        <v>127</v>
      </c>
      <c r="E16" s="45">
        <v>3332</v>
      </c>
    </row>
    <row r="17" spans="1:5" ht="18.75" x14ac:dyDescent="0.25">
      <c r="A17" s="44"/>
      <c r="B17" s="44"/>
      <c r="C17" s="42">
        <f t="shared" ref="C17:C27" si="1">+C16+B17-A17</f>
        <v>0</v>
      </c>
      <c r="D17" s="46"/>
      <c r="E17" s="45"/>
    </row>
    <row r="18" spans="1:5" ht="18.75" x14ac:dyDescent="0.25">
      <c r="A18" s="44"/>
      <c r="B18" s="44"/>
      <c r="C18" s="42">
        <f t="shared" si="1"/>
        <v>0</v>
      </c>
      <c r="D18" s="46"/>
      <c r="E18" s="45"/>
    </row>
    <row r="19" spans="1:5" ht="18.75" x14ac:dyDescent="0.25">
      <c r="A19" s="44"/>
      <c r="B19" s="44"/>
      <c r="C19" s="42">
        <f t="shared" si="1"/>
        <v>0</v>
      </c>
      <c r="D19" s="46"/>
      <c r="E19" s="45"/>
    </row>
    <row r="20" spans="1:5" ht="18.75" x14ac:dyDescent="0.25">
      <c r="A20" s="44"/>
      <c r="B20" s="44"/>
      <c r="C20" s="42">
        <f t="shared" si="1"/>
        <v>0</v>
      </c>
      <c r="D20" s="46"/>
      <c r="E20" s="45"/>
    </row>
    <row r="21" spans="1:5" ht="18.75" x14ac:dyDescent="0.25">
      <c r="A21" s="44"/>
      <c r="B21" s="44"/>
      <c r="C21" s="42">
        <f t="shared" si="1"/>
        <v>0</v>
      </c>
      <c r="D21" s="46"/>
      <c r="E21" s="45"/>
    </row>
    <row r="22" spans="1:5" ht="18.75" x14ac:dyDescent="0.25">
      <c r="A22" s="44"/>
      <c r="B22" s="44"/>
      <c r="C22" s="42">
        <f t="shared" si="1"/>
        <v>0</v>
      </c>
      <c r="D22" s="46"/>
      <c r="E22" s="45"/>
    </row>
    <row r="23" spans="1:5" ht="18.75" x14ac:dyDescent="0.25">
      <c r="A23" s="44"/>
      <c r="B23" s="44"/>
      <c r="C23" s="42">
        <f t="shared" si="1"/>
        <v>0</v>
      </c>
      <c r="D23" s="46"/>
      <c r="E23" s="45"/>
    </row>
    <row r="24" spans="1:5" ht="18.75" x14ac:dyDescent="0.25">
      <c r="A24" s="44"/>
      <c r="B24" s="44"/>
      <c r="C24" s="42">
        <f t="shared" si="1"/>
        <v>0</v>
      </c>
      <c r="D24" s="46"/>
      <c r="E24" s="45"/>
    </row>
    <row r="25" spans="1:5" ht="18.75" x14ac:dyDescent="0.25">
      <c r="A25" s="44"/>
      <c r="B25" s="44"/>
      <c r="C25" s="42">
        <f t="shared" si="1"/>
        <v>0</v>
      </c>
      <c r="D25" s="46"/>
      <c r="E25" s="45"/>
    </row>
    <row r="26" spans="1:5" ht="18.75" x14ac:dyDescent="0.25">
      <c r="A26" s="44"/>
      <c r="B26" s="44"/>
      <c r="C26" s="42">
        <f t="shared" si="1"/>
        <v>0</v>
      </c>
      <c r="D26" s="46"/>
      <c r="E26" s="45"/>
    </row>
    <row r="27" spans="1:5" ht="18.75" x14ac:dyDescent="0.25">
      <c r="A27" s="44"/>
      <c r="B27" s="44"/>
      <c r="C27" s="42">
        <f t="shared" si="1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ة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showGridLines="0" rightToLeft="1" workbookViewId="0">
      <pane ySplit="4" topLeftCell="A17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62.28515625" style="36" bestFit="1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131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132</v>
      </c>
      <c r="C2" s="5" t="s">
        <v>3</v>
      </c>
      <c r="D2" s="184">
        <f>SUM(B6:B37)</f>
        <v>339080</v>
      </c>
      <c r="E2" s="185"/>
    </row>
    <row r="3" spans="1:6" ht="25.5" customHeight="1" x14ac:dyDescent="0.25">
      <c r="A3" s="6" t="s">
        <v>22</v>
      </c>
      <c r="B3" s="7" t="s">
        <v>374</v>
      </c>
      <c r="C3" s="8" t="s">
        <v>4</v>
      </c>
      <c r="D3" s="186">
        <f>SUM(A6:A41)</f>
        <v>339080</v>
      </c>
      <c r="E3" s="187"/>
      <c r="F3" s="22">
        <v>27710102300059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1.75" thickTop="1" x14ac:dyDescent="0.25">
      <c r="A6" s="39"/>
      <c r="B6" s="39"/>
      <c r="C6" s="39">
        <f>+B6</f>
        <v>0</v>
      </c>
      <c r="D6" s="73" t="s">
        <v>134</v>
      </c>
      <c r="E6" s="41"/>
    </row>
    <row r="7" spans="1:6" ht="22.5" customHeight="1" x14ac:dyDescent="0.25">
      <c r="A7" s="42"/>
      <c r="B7" s="42"/>
      <c r="C7" s="42">
        <f>C6+B7-A7</f>
        <v>0</v>
      </c>
      <c r="D7" s="73" t="s">
        <v>141</v>
      </c>
      <c r="E7" s="43"/>
    </row>
    <row r="8" spans="1:6" ht="22.5" customHeight="1" x14ac:dyDescent="0.25">
      <c r="A8" s="42"/>
      <c r="B8" s="42"/>
      <c r="C8" s="42">
        <f t="shared" ref="C8:C37" si="0">C7+B8-A8</f>
        <v>0</v>
      </c>
      <c r="D8" s="73" t="s">
        <v>142</v>
      </c>
      <c r="E8" s="43"/>
    </row>
    <row r="9" spans="1:6" ht="22.5" customHeight="1" x14ac:dyDescent="0.25">
      <c r="A9" s="42"/>
      <c r="B9" s="42"/>
      <c r="C9" s="42">
        <f t="shared" si="0"/>
        <v>0</v>
      </c>
      <c r="D9" s="73" t="s">
        <v>143</v>
      </c>
      <c r="E9" s="43"/>
    </row>
    <row r="10" spans="1:6" ht="22.5" customHeight="1" x14ac:dyDescent="0.25">
      <c r="A10" s="42">
        <v>20000</v>
      </c>
      <c r="B10" s="42"/>
      <c r="C10" s="42">
        <f t="shared" si="0"/>
        <v>-20000</v>
      </c>
      <c r="D10" s="34" t="s">
        <v>242</v>
      </c>
      <c r="E10" s="43">
        <v>2544</v>
      </c>
    </row>
    <row r="11" spans="1:6" ht="22.5" customHeight="1" x14ac:dyDescent="0.25">
      <c r="A11" s="42">
        <v>20000</v>
      </c>
      <c r="B11" s="42"/>
      <c r="C11" s="42">
        <f t="shared" si="0"/>
        <v>-40000</v>
      </c>
      <c r="D11" s="34" t="s">
        <v>243</v>
      </c>
      <c r="E11" s="43">
        <v>2590</v>
      </c>
    </row>
    <row r="12" spans="1:6" ht="22.5" customHeight="1" x14ac:dyDescent="0.25">
      <c r="A12" s="44">
        <v>25000</v>
      </c>
      <c r="B12" s="44"/>
      <c r="C12" s="42">
        <f t="shared" si="0"/>
        <v>-65000</v>
      </c>
      <c r="D12" s="34" t="s">
        <v>244</v>
      </c>
      <c r="E12" s="45">
        <v>2645</v>
      </c>
    </row>
    <row r="13" spans="1:6" ht="22.5" customHeight="1" x14ac:dyDescent="0.25">
      <c r="A13" s="44">
        <v>30000</v>
      </c>
      <c r="B13" s="44"/>
      <c r="C13" s="42">
        <f t="shared" si="0"/>
        <v>-95000</v>
      </c>
      <c r="D13" s="34" t="s">
        <v>245</v>
      </c>
      <c r="E13" s="45">
        <v>2696</v>
      </c>
    </row>
    <row r="14" spans="1:6" ht="18.75" x14ac:dyDescent="0.25">
      <c r="A14" s="44">
        <v>50000</v>
      </c>
      <c r="B14" s="44"/>
      <c r="C14" s="42">
        <f t="shared" si="0"/>
        <v>-145000</v>
      </c>
      <c r="D14" s="35" t="s">
        <v>246</v>
      </c>
      <c r="E14" s="45">
        <v>2762</v>
      </c>
    </row>
    <row r="15" spans="1:6" ht="18.75" x14ac:dyDescent="0.25">
      <c r="A15" s="44">
        <v>30000</v>
      </c>
      <c r="B15" s="44"/>
      <c r="C15" s="42">
        <f t="shared" si="0"/>
        <v>-175000</v>
      </c>
      <c r="D15" s="35" t="s">
        <v>247</v>
      </c>
      <c r="E15" s="45">
        <v>2809</v>
      </c>
    </row>
    <row r="16" spans="1:6" ht="18.75" x14ac:dyDescent="0.25">
      <c r="A16" s="44">
        <v>34000</v>
      </c>
      <c r="B16" s="44"/>
      <c r="C16" s="42">
        <f t="shared" si="0"/>
        <v>-209000</v>
      </c>
      <c r="D16" s="46" t="s">
        <v>248</v>
      </c>
      <c r="E16" s="45">
        <v>2834</v>
      </c>
    </row>
    <row r="17" spans="1:5" ht="18.75" x14ac:dyDescent="0.25">
      <c r="A17" s="44">
        <v>5000</v>
      </c>
      <c r="B17" s="44"/>
      <c r="C17" s="42">
        <f t="shared" si="0"/>
        <v>-214000</v>
      </c>
      <c r="D17" s="46" t="s">
        <v>249</v>
      </c>
      <c r="E17" s="45">
        <v>2953</v>
      </c>
    </row>
    <row r="18" spans="1:5" ht="18.75" x14ac:dyDescent="0.25">
      <c r="A18" s="44">
        <v>21650</v>
      </c>
      <c r="B18" s="44"/>
      <c r="C18" s="42">
        <f t="shared" si="0"/>
        <v>-235650</v>
      </c>
      <c r="D18" s="46" t="s">
        <v>250</v>
      </c>
      <c r="E18" s="45">
        <v>2979</v>
      </c>
    </row>
    <row r="19" spans="1:5" ht="18.75" x14ac:dyDescent="0.25">
      <c r="A19" s="44">
        <v>10000</v>
      </c>
      <c r="B19" s="44"/>
      <c r="C19" s="42">
        <f t="shared" si="0"/>
        <v>-245650</v>
      </c>
      <c r="D19" s="46" t="s">
        <v>251</v>
      </c>
      <c r="E19" s="45">
        <v>3047</v>
      </c>
    </row>
    <row r="20" spans="1:5" ht="18.75" x14ac:dyDescent="0.25">
      <c r="A20" s="44">
        <v>8000</v>
      </c>
      <c r="B20" s="44"/>
      <c r="C20" s="42">
        <f t="shared" si="0"/>
        <v>-253650</v>
      </c>
      <c r="D20" s="46" t="s">
        <v>251</v>
      </c>
      <c r="E20" s="45">
        <v>3279</v>
      </c>
    </row>
    <row r="21" spans="1:5" ht="18.75" x14ac:dyDescent="0.25">
      <c r="A21" s="44">
        <v>25000</v>
      </c>
      <c r="B21" s="44"/>
      <c r="C21" s="42">
        <f t="shared" si="0"/>
        <v>-278650</v>
      </c>
      <c r="D21" s="46" t="s">
        <v>252</v>
      </c>
      <c r="E21" s="45">
        <v>3335</v>
      </c>
    </row>
    <row r="22" spans="1:5" ht="18.75" x14ac:dyDescent="0.25">
      <c r="A22" s="44">
        <v>2950</v>
      </c>
      <c r="B22" s="44"/>
      <c r="C22" s="42">
        <f t="shared" si="0"/>
        <v>-281600</v>
      </c>
      <c r="D22" s="46" t="s">
        <v>253</v>
      </c>
      <c r="E22" s="45">
        <v>3428</v>
      </c>
    </row>
    <row r="23" spans="1:5" ht="18.75" x14ac:dyDescent="0.25">
      <c r="A23" s="44">
        <v>12800</v>
      </c>
      <c r="B23" s="44"/>
      <c r="C23" s="42">
        <f t="shared" si="0"/>
        <v>-294400</v>
      </c>
      <c r="D23" s="46" t="s">
        <v>262</v>
      </c>
      <c r="E23" s="45">
        <v>3539</v>
      </c>
    </row>
    <row r="24" spans="1:5" ht="18.75" x14ac:dyDescent="0.25">
      <c r="A24" s="44">
        <v>11700</v>
      </c>
      <c r="B24" s="44"/>
      <c r="C24" s="42">
        <f t="shared" si="0"/>
        <v>-306100</v>
      </c>
      <c r="D24" s="46" t="s">
        <v>252</v>
      </c>
      <c r="E24" s="45">
        <v>3861</v>
      </c>
    </row>
    <row r="25" spans="1:5" ht="18.75" x14ac:dyDescent="0.25">
      <c r="A25" s="44">
        <v>4850</v>
      </c>
      <c r="B25" s="44"/>
      <c r="C25" s="42">
        <f t="shared" si="0"/>
        <v>-310950</v>
      </c>
      <c r="D25" s="46" t="s">
        <v>252</v>
      </c>
      <c r="E25" s="45">
        <v>4326</v>
      </c>
    </row>
    <row r="26" spans="1:5" ht="18.75" x14ac:dyDescent="0.25">
      <c r="A26" s="44">
        <v>7000</v>
      </c>
      <c r="B26" s="44"/>
      <c r="C26" s="42">
        <f t="shared" si="0"/>
        <v>-317950</v>
      </c>
      <c r="D26" s="46" t="s">
        <v>252</v>
      </c>
      <c r="E26" s="45">
        <v>4376</v>
      </c>
    </row>
    <row r="27" spans="1:5" ht="18.75" x14ac:dyDescent="0.25">
      <c r="A27" s="44">
        <v>13000</v>
      </c>
      <c r="B27" s="44"/>
      <c r="C27" s="42">
        <f t="shared" si="0"/>
        <v>-330950</v>
      </c>
      <c r="D27" s="46" t="s">
        <v>458</v>
      </c>
      <c r="E27" s="45">
        <v>4490</v>
      </c>
    </row>
    <row r="28" spans="1:5" ht="18.75" x14ac:dyDescent="0.25">
      <c r="A28" s="44"/>
      <c r="B28" s="44">
        <v>332080</v>
      </c>
      <c r="C28" s="42">
        <f t="shared" si="0"/>
        <v>1130</v>
      </c>
      <c r="D28" s="46" t="s">
        <v>467</v>
      </c>
      <c r="E28" s="45"/>
    </row>
    <row r="29" spans="1:5" ht="18.75" x14ac:dyDescent="0.25">
      <c r="A29" s="44">
        <v>8130</v>
      </c>
      <c r="B29" s="44"/>
      <c r="C29" s="42">
        <f t="shared" si="0"/>
        <v>-7000</v>
      </c>
      <c r="D29" s="46" t="s">
        <v>471</v>
      </c>
      <c r="E29" s="45">
        <v>4502</v>
      </c>
    </row>
    <row r="30" spans="1:5" ht="18.75" x14ac:dyDescent="0.25">
      <c r="A30" s="44"/>
      <c r="B30" s="44">
        <v>7000</v>
      </c>
      <c r="C30" s="42">
        <f t="shared" si="0"/>
        <v>0</v>
      </c>
      <c r="D30" s="46" t="s">
        <v>607</v>
      </c>
      <c r="E30" s="45" t="s">
        <v>608</v>
      </c>
    </row>
    <row r="31" spans="1:5" ht="18.75" x14ac:dyDescent="0.25">
      <c r="A31" s="44"/>
      <c r="B31" s="44"/>
      <c r="C31" s="42">
        <f t="shared" si="0"/>
        <v>0</v>
      </c>
      <c r="D31" s="46"/>
      <c r="E31" s="45"/>
    </row>
    <row r="32" spans="1:5" ht="18.75" x14ac:dyDescent="0.25">
      <c r="A32" s="44"/>
      <c r="B32" s="44"/>
      <c r="C32" s="42">
        <f t="shared" si="0"/>
        <v>0</v>
      </c>
      <c r="D32" s="46"/>
      <c r="E32" s="45"/>
    </row>
    <row r="33" spans="1:5" ht="18.75" x14ac:dyDescent="0.25">
      <c r="A33" s="44"/>
      <c r="B33" s="44"/>
      <c r="C33" s="42">
        <f t="shared" si="0"/>
        <v>0</v>
      </c>
      <c r="D33" s="46"/>
      <c r="E33" s="45"/>
    </row>
    <row r="34" spans="1:5" ht="18.75" x14ac:dyDescent="0.25">
      <c r="A34" s="44"/>
      <c r="B34" s="44"/>
      <c r="C34" s="42">
        <f t="shared" si="0"/>
        <v>0</v>
      </c>
      <c r="D34" s="46"/>
      <c r="E34" s="45"/>
    </row>
    <row r="35" spans="1:5" ht="18.75" x14ac:dyDescent="0.25">
      <c r="A35" s="44"/>
      <c r="B35" s="44"/>
      <c r="C35" s="42">
        <f t="shared" si="0"/>
        <v>0</v>
      </c>
      <c r="D35" s="46"/>
      <c r="E35" s="45"/>
    </row>
    <row r="36" spans="1:5" ht="18.75" x14ac:dyDescent="0.25">
      <c r="A36" s="44"/>
      <c r="B36" s="44"/>
      <c r="C36" s="42">
        <f t="shared" si="0"/>
        <v>0</v>
      </c>
      <c r="D36" s="46"/>
      <c r="E36" s="45"/>
    </row>
    <row r="37" spans="1:5" ht="18.75" x14ac:dyDescent="0.25">
      <c r="A37" s="44"/>
      <c r="B37" s="44"/>
      <c r="C37" s="42">
        <f t="shared" si="0"/>
        <v>0</v>
      </c>
      <c r="D37" s="46"/>
      <c r="E37" s="45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47"/>
      <c r="B93" s="47"/>
      <c r="C93" s="47"/>
      <c r="D93" s="52"/>
      <c r="E93" s="49"/>
    </row>
    <row r="94" spans="1:5" x14ac:dyDescent="0.25">
      <c r="A94" s="47"/>
      <c r="B94" s="47"/>
      <c r="C94" s="47"/>
      <c r="D94" s="52"/>
      <c r="E94" s="49"/>
    </row>
    <row r="95" spans="1:5" x14ac:dyDescent="0.25">
      <c r="A95" s="47"/>
      <c r="B95" s="47"/>
      <c r="C95" s="47"/>
      <c r="D95" s="52"/>
      <c r="E95" s="49"/>
    </row>
    <row r="96" spans="1:5" x14ac:dyDescent="0.25">
      <c r="A96" s="47"/>
      <c r="B96" s="47"/>
      <c r="C96" s="47"/>
      <c r="D96" s="52"/>
      <c r="E96" s="49"/>
    </row>
    <row r="97" spans="1:5" x14ac:dyDescent="0.25">
      <c r="A97" s="47"/>
      <c r="B97" s="47"/>
      <c r="C97" s="47"/>
      <c r="D97" s="52"/>
      <c r="E97" s="49"/>
    </row>
    <row r="98" spans="1:5" x14ac:dyDescent="0.25">
      <c r="A98" s="47"/>
      <c r="B98" s="47"/>
      <c r="C98" s="47"/>
      <c r="D98" s="52"/>
      <c r="E98" s="49"/>
    </row>
    <row r="99" spans="1:5" x14ac:dyDescent="0.25">
      <c r="A99" s="47"/>
      <c r="B99" s="47"/>
      <c r="C99" s="47"/>
      <c r="D99" s="52"/>
      <c r="E99" s="49"/>
    </row>
    <row r="100" spans="1:5" x14ac:dyDescent="0.25">
      <c r="A100" s="47"/>
      <c r="B100" s="47"/>
      <c r="C100" s="47"/>
      <c r="D100" s="52"/>
      <c r="E100" s="49"/>
    </row>
    <row r="101" spans="1:5" x14ac:dyDescent="0.25">
      <c r="A101" s="47"/>
      <c r="B101" s="47"/>
      <c r="C101" s="47"/>
      <c r="D101" s="52"/>
      <c r="E101" s="49"/>
    </row>
    <row r="102" spans="1:5" x14ac:dyDescent="0.25">
      <c r="A102" s="47"/>
      <c r="B102" s="47"/>
      <c r="C102" s="47"/>
      <c r="D102" s="52"/>
      <c r="E102" s="49"/>
    </row>
    <row r="103" spans="1:5" x14ac:dyDescent="0.25">
      <c r="A103" s="47"/>
      <c r="B103" s="47"/>
      <c r="C103" s="47"/>
      <c r="D103" s="52"/>
      <c r="E103" s="49"/>
    </row>
    <row r="104" spans="1:5" x14ac:dyDescent="0.25">
      <c r="A104" s="1"/>
      <c r="B104" s="1"/>
      <c r="C104" s="1"/>
    </row>
    <row r="105" spans="1:5" x14ac:dyDescent="0.25">
      <c r="A105" s="1"/>
      <c r="B105" s="1"/>
      <c r="C105" s="1"/>
    </row>
    <row r="106" spans="1:5" x14ac:dyDescent="0.25">
      <c r="A106" s="1"/>
      <c r="B106" s="1"/>
      <c r="C106" s="1"/>
    </row>
    <row r="107" spans="1:5" x14ac:dyDescent="0.25">
      <c r="A107" s="1"/>
      <c r="B107" s="1"/>
      <c r="C107" s="1"/>
    </row>
    <row r="108" spans="1:5" x14ac:dyDescent="0.25">
      <c r="A108" s="1"/>
      <c r="B108" s="1"/>
      <c r="C108" s="1"/>
    </row>
    <row r="109" spans="1:5" x14ac:dyDescent="0.25">
      <c r="A109" s="1"/>
      <c r="B109" s="1"/>
      <c r="C109" s="1"/>
    </row>
    <row r="110" spans="1:5" x14ac:dyDescent="0.25">
      <c r="A110" s="1"/>
      <c r="B110" s="1"/>
      <c r="C110" s="1"/>
    </row>
    <row r="111" spans="1:5" x14ac:dyDescent="0.25">
      <c r="A111" s="1"/>
      <c r="B111" s="1"/>
      <c r="C111" s="1"/>
    </row>
    <row r="112" spans="1:5" x14ac:dyDescent="0.25">
      <c r="A112" s="1"/>
      <c r="B112" s="1"/>
      <c r="C112" s="1"/>
    </row>
    <row r="113" spans="1:3" x14ac:dyDescent="0.25">
      <c r="A113" s="1"/>
      <c r="B113" s="1"/>
      <c r="C11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showGridLines="0" rightToLeft="1" workbookViewId="0">
      <pane ySplit="4" topLeftCell="A21" activePane="bottomLeft" state="frozen"/>
      <selection pane="bottomLeft" activeCell="E41" sqref="E4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22" style="57" bestFit="1" customWidth="1"/>
    <col min="7" max="7" width="17.140625" style="57" customWidth="1"/>
  </cols>
  <sheetData>
    <row r="1" spans="1:7" ht="30" customHeight="1" thickTop="1" x14ac:dyDescent="0.25">
      <c r="A1" s="2" t="s">
        <v>0</v>
      </c>
      <c r="B1" s="59" t="s">
        <v>131</v>
      </c>
      <c r="C1" s="182" t="s">
        <v>23</v>
      </c>
      <c r="D1" s="182"/>
      <c r="E1" s="183"/>
      <c r="F1" s="118" t="s">
        <v>295</v>
      </c>
    </row>
    <row r="2" spans="1:7" ht="25.5" customHeight="1" x14ac:dyDescent="0.25">
      <c r="A2" s="3" t="s">
        <v>6</v>
      </c>
      <c r="B2" s="4" t="s">
        <v>130</v>
      </c>
      <c r="C2" s="5" t="s">
        <v>3</v>
      </c>
      <c r="D2" s="184">
        <f>SUM(B6:B38)</f>
        <v>356480</v>
      </c>
      <c r="E2" s="185"/>
    </row>
    <row r="3" spans="1:7" ht="25.5" customHeight="1" x14ac:dyDescent="0.25">
      <c r="A3" s="6" t="s">
        <v>22</v>
      </c>
      <c r="B3" s="7"/>
      <c r="C3" s="8" t="s">
        <v>4</v>
      </c>
      <c r="D3" s="186">
        <f>SUM(A6:A42)</f>
        <v>356480</v>
      </c>
      <c r="E3" s="187"/>
      <c r="F3" s="81">
        <v>27710102300059</v>
      </c>
    </row>
    <row r="4" spans="1:7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7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7" ht="21.75" thickTop="1" x14ac:dyDescent="0.25">
      <c r="A6" s="39"/>
      <c r="B6" s="39"/>
      <c r="C6" s="39">
        <f>+B6</f>
        <v>0</v>
      </c>
      <c r="D6" s="73" t="s">
        <v>134</v>
      </c>
      <c r="E6" s="41"/>
      <c r="F6" s="57" t="s">
        <v>384</v>
      </c>
      <c r="G6" s="57">
        <f>209*9*30</f>
        <v>56430</v>
      </c>
    </row>
    <row r="7" spans="1:7" ht="22.5" customHeight="1" x14ac:dyDescent="0.25">
      <c r="A7" s="42"/>
      <c r="B7" s="42"/>
      <c r="C7" s="42">
        <f>C6+B7-A7</f>
        <v>0</v>
      </c>
      <c r="D7" s="73" t="s">
        <v>136</v>
      </c>
      <c r="E7" s="43"/>
      <c r="F7" s="57" t="s">
        <v>385</v>
      </c>
      <c r="G7" s="57">
        <f>490*9*25</f>
        <v>110250</v>
      </c>
    </row>
    <row r="8" spans="1:7" ht="22.5" customHeight="1" x14ac:dyDescent="0.25">
      <c r="A8" s="42"/>
      <c r="B8" s="42"/>
      <c r="C8" s="42">
        <f t="shared" ref="C8:C38" si="0">C7+B8-A8</f>
        <v>0</v>
      </c>
      <c r="D8" s="73" t="s">
        <v>135</v>
      </c>
      <c r="E8" s="43"/>
      <c r="F8" s="57" t="s">
        <v>386</v>
      </c>
      <c r="G8" s="57">
        <f>30*25</f>
        <v>750</v>
      </c>
    </row>
    <row r="9" spans="1:7" ht="22.5" customHeight="1" x14ac:dyDescent="0.25">
      <c r="A9" s="42"/>
      <c r="B9" s="42"/>
      <c r="C9" s="42">
        <f t="shared" si="0"/>
        <v>0</v>
      </c>
      <c r="D9" s="73" t="s">
        <v>137</v>
      </c>
      <c r="E9" s="43"/>
      <c r="F9" s="57" t="s">
        <v>387</v>
      </c>
      <c r="G9" s="57">
        <f>500*45</f>
        <v>22500</v>
      </c>
    </row>
    <row r="10" spans="1:7" ht="22.5" customHeight="1" x14ac:dyDescent="0.25">
      <c r="A10" s="42"/>
      <c r="B10" s="42"/>
      <c r="C10" s="42">
        <f t="shared" si="0"/>
        <v>0</v>
      </c>
      <c r="D10" s="73" t="s">
        <v>138</v>
      </c>
      <c r="E10" s="43"/>
      <c r="F10" s="57" t="s">
        <v>388</v>
      </c>
      <c r="G10" s="57">
        <f>850*30</f>
        <v>25500</v>
      </c>
    </row>
    <row r="11" spans="1:7" ht="22.5" customHeight="1" x14ac:dyDescent="0.25">
      <c r="A11" s="42"/>
      <c r="B11" s="42"/>
      <c r="C11" s="42">
        <f t="shared" si="0"/>
        <v>0</v>
      </c>
      <c r="D11" s="73" t="s">
        <v>139</v>
      </c>
      <c r="E11" s="43"/>
      <c r="F11" s="57" t="s">
        <v>390</v>
      </c>
      <c r="G11" s="57">
        <f>587*50</f>
        <v>29350</v>
      </c>
    </row>
    <row r="12" spans="1:7" ht="22.5" customHeight="1" x14ac:dyDescent="0.25">
      <c r="A12" s="44"/>
      <c r="B12" s="44"/>
      <c r="C12" s="42">
        <f t="shared" si="0"/>
        <v>0</v>
      </c>
      <c r="D12" s="73" t="s">
        <v>140</v>
      </c>
      <c r="E12" s="45"/>
      <c r="F12" s="57" t="s">
        <v>389</v>
      </c>
      <c r="G12" s="57">
        <f>613*50</f>
        <v>30650</v>
      </c>
    </row>
    <row r="13" spans="1:7" ht="22.5" customHeight="1" x14ac:dyDescent="0.25">
      <c r="A13" s="44"/>
      <c r="B13" s="44"/>
      <c r="C13" s="42">
        <f t="shared" si="0"/>
        <v>0</v>
      </c>
      <c r="D13" s="73" t="s">
        <v>141</v>
      </c>
      <c r="E13" s="45"/>
      <c r="F13" s="57" t="s">
        <v>391</v>
      </c>
      <c r="G13" s="57">
        <f>4*600</f>
        <v>2400</v>
      </c>
    </row>
    <row r="14" spans="1:7" ht="18.75" x14ac:dyDescent="0.25">
      <c r="A14" s="44">
        <v>30000</v>
      </c>
      <c r="B14" s="44"/>
      <c r="C14" s="42">
        <f t="shared" si="0"/>
        <v>-30000</v>
      </c>
      <c r="D14" s="35" t="s">
        <v>301</v>
      </c>
      <c r="E14" s="45">
        <v>3546</v>
      </c>
      <c r="F14" s="57" t="s">
        <v>392</v>
      </c>
      <c r="G14" s="57">
        <f>9*600</f>
        <v>5400</v>
      </c>
    </row>
    <row r="15" spans="1:7" ht="18.75" x14ac:dyDescent="0.25">
      <c r="A15" s="44">
        <v>25000</v>
      </c>
      <c r="B15" s="44"/>
      <c r="C15" s="42">
        <f t="shared" si="0"/>
        <v>-55000</v>
      </c>
      <c r="D15" s="35" t="s">
        <v>301</v>
      </c>
      <c r="E15" s="45">
        <v>3605</v>
      </c>
      <c r="F15" s="57" t="s">
        <v>393</v>
      </c>
      <c r="G15" s="57">
        <f>25*150</f>
        <v>3750</v>
      </c>
    </row>
    <row r="16" spans="1:7" ht="18.75" x14ac:dyDescent="0.25">
      <c r="A16" s="44">
        <v>25000</v>
      </c>
      <c r="B16" s="44"/>
      <c r="C16" s="42">
        <f t="shared" si="0"/>
        <v>-80000</v>
      </c>
      <c r="D16" s="35" t="s">
        <v>301</v>
      </c>
      <c r="E16" s="45">
        <v>3676</v>
      </c>
      <c r="F16" s="57" t="s">
        <v>394</v>
      </c>
      <c r="G16" s="57">
        <f>100*100</f>
        <v>10000</v>
      </c>
    </row>
    <row r="17" spans="1:7" ht="18.75" x14ac:dyDescent="0.25">
      <c r="A17" s="44">
        <v>25050</v>
      </c>
      <c r="B17" s="44"/>
      <c r="C17" s="42">
        <f t="shared" si="0"/>
        <v>-105050</v>
      </c>
      <c r="D17" s="35" t="s">
        <v>301</v>
      </c>
      <c r="E17" s="45">
        <v>3730</v>
      </c>
      <c r="F17" s="57" t="s">
        <v>395</v>
      </c>
      <c r="G17" s="57">
        <f>5*600</f>
        <v>3000</v>
      </c>
    </row>
    <row r="18" spans="1:7" ht="18.75" x14ac:dyDescent="0.25">
      <c r="A18" s="44">
        <v>37200</v>
      </c>
      <c r="B18" s="44"/>
      <c r="C18" s="42">
        <f t="shared" si="0"/>
        <v>-142250</v>
      </c>
      <c r="D18" s="35" t="s">
        <v>301</v>
      </c>
      <c r="E18" s="45">
        <v>3800</v>
      </c>
      <c r="F18" s="57" t="s">
        <v>396</v>
      </c>
      <c r="G18" s="57">
        <f>50*25</f>
        <v>1250</v>
      </c>
    </row>
    <row r="19" spans="1:7" ht="18.75" x14ac:dyDescent="0.25">
      <c r="A19" s="44">
        <v>30000</v>
      </c>
      <c r="B19" s="44"/>
      <c r="C19" s="42">
        <f t="shared" si="0"/>
        <v>-172250</v>
      </c>
      <c r="D19" s="35" t="s">
        <v>301</v>
      </c>
      <c r="E19" s="45">
        <v>3850</v>
      </c>
    </row>
    <row r="20" spans="1:7" ht="18.75" x14ac:dyDescent="0.25">
      <c r="A20" s="44">
        <v>2300</v>
      </c>
      <c r="B20" s="44"/>
      <c r="C20" s="42">
        <f t="shared" si="0"/>
        <v>-174550</v>
      </c>
      <c r="D20" s="35" t="s">
        <v>301</v>
      </c>
      <c r="E20" s="45">
        <v>3860</v>
      </c>
    </row>
    <row r="21" spans="1:7" ht="18.75" x14ac:dyDescent="0.25">
      <c r="A21" s="44">
        <v>12163</v>
      </c>
      <c r="B21" s="44"/>
      <c r="C21" s="42">
        <f t="shared" si="0"/>
        <v>-186713</v>
      </c>
      <c r="D21" s="35" t="s">
        <v>301</v>
      </c>
      <c r="E21" s="45">
        <v>3918</v>
      </c>
    </row>
    <row r="22" spans="1:7" ht="18.75" x14ac:dyDescent="0.25">
      <c r="A22" s="44">
        <v>20000</v>
      </c>
      <c r="B22" s="44"/>
      <c r="C22" s="42">
        <f t="shared" si="0"/>
        <v>-206713</v>
      </c>
      <c r="D22" s="35" t="s">
        <v>301</v>
      </c>
      <c r="E22" s="45">
        <v>3921</v>
      </c>
    </row>
    <row r="23" spans="1:7" ht="18.75" x14ac:dyDescent="0.25">
      <c r="A23" s="44">
        <v>14000</v>
      </c>
      <c r="B23" s="44"/>
      <c r="C23" s="42">
        <f t="shared" si="0"/>
        <v>-220713</v>
      </c>
      <c r="D23" s="35" t="s">
        <v>301</v>
      </c>
      <c r="E23" s="45">
        <v>3982</v>
      </c>
    </row>
    <row r="24" spans="1:7" ht="18.75" x14ac:dyDescent="0.25">
      <c r="A24" s="44">
        <v>8000</v>
      </c>
      <c r="B24" s="44"/>
      <c r="C24" s="42">
        <f t="shared" si="0"/>
        <v>-228713</v>
      </c>
      <c r="D24" s="35" t="s">
        <v>301</v>
      </c>
      <c r="E24" s="45">
        <v>4045</v>
      </c>
    </row>
    <row r="25" spans="1:7" ht="18.75" x14ac:dyDescent="0.25">
      <c r="A25" s="44">
        <v>5000</v>
      </c>
      <c r="B25" s="44"/>
      <c r="C25" s="42">
        <f t="shared" si="0"/>
        <v>-233713</v>
      </c>
      <c r="D25" s="35" t="s">
        <v>301</v>
      </c>
      <c r="E25" s="45">
        <v>4136</v>
      </c>
    </row>
    <row r="26" spans="1:7" ht="18.75" x14ac:dyDescent="0.25">
      <c r="A26" s="44">
        <v>20000</v>
      </c>
      <c r="B26" s="44"/>
      <c r="C26" s="42">
        <f t="shared" si="0"/>
        <v>-253713</v>
      </c>
      <c r="D26" s="35" t="s">
        <v>301</v>
      </c>
      <c r="E26" s="45">
        <v>4185</v>
      </c>
    </row>
    <row r="27" spans="1:7" ht="18.75" x14ac:dyDescent="0.25">
      <c r="A27" s="44">
        <v>7000</v>
      </c>
      <c r="B27" s="44"/>
      <c r="C27" s="42">
        <f t="shared" si="0"/>
        <v>-260713</v>
      </c>
      <c r="D27" s="35" t="s">
        <v>424</v>
      </c>
      <c r="E27" s="45">
        <v>4282</v>
      </c>
    </row>
    <row r="28" spans="1:7" ht="18.75" x14ac:dyDescent="0.25">
      <c r="A28" s="44">
        <v>8262</v>
      </c>
      <c r="B28" s="44"/>
      <c r="C28" s="42">
        <f t="shared" si="0"/>
        <v>-268975</v>
      </c>
      <c r="D28" s="35" t="s">
        <v>425</v>
      </c>
      <c r="E28" s="45">
        <v>4325</v>
      </c>
    </row>
    <row r="29" spans="1:7" ht="18.75" x14ac:dyDescent="0.25">
      <c r="A29" s="44">
        <v>15000</v>
      </c>
      <c r="B29" s="44"/>
      <c r="C29" s="42">
        <f t="shared" si="0"/>
        <v>-283975</v>
      </c>
      <c r="D29" s="35" t="s">
        <v>457</v>
      </c>
      <c r="E29" s="45">
        <v>4489</v>
      </c>
    </row>
    <row r="30" spans="1:7" ht="18.75" x14ac:dyDescent="0.25">
      <c r="A30" s="44"/>
      <c r="B30" s="44">
        <v>356480</v>
      </c>
      <c r="C30" s="42">
        <f t="shared" si="0"/>
        <v>72505</v>
      </c>
      <c r="D30" s="35" t="s">
        <v>519</v>
      </c>
      <c r="E30" s="45"/>
    </row>
    <row r="31" spans="1:7" ht="18.75" x14ac:dyDescent="0.25">
      <c r="A31" s="44">
        <v>2000</v>
      </c>
      <c r="B31" s="44"/>
      <c r="C31" s="42">
        <f t="shared" si="0"/>
        <v>70505</v>
      </c>
      <c r="D31" s="35" t="s">
        <v>472</v>
      </c>
      <c r="E31" s="45">
        <v>4377</v>
      </c>
    </row>
    <row r="32" spans="1:7" ht="18.75" x14ac:dyDescent="0.25">
      <c r="A32" s="44">
        <v>22500</v>
      </c>
      <c r="B32" s="44"/>
      <c r="C32" s="42">
        <f t="shared" si="0"/>
        <v>48005</v>
      </c>
      <c r="D32" s="35" t="s">
        <v>472</v>
      </c>
      <c r="E32" s="45">
        <v>4501</v>
      </c>
    </row>
    <row r="33" spans="1:5" ht="18.75" x14ac:dyDescent="0.25">
      <c r="A33" s="44">
        <v>9000</v>
      </c>
      <c r="B33" s="44"/>
      <c r="C33" s="42">
        <f t="shared" si="0"/>
        <v>39005</v>
      </c>
      <c r="D33" s="35" t="s">
        <v>425</v>
      </c>
      <c r="E33" s="45">
        <v>4554</v>
      </c>
    </row>
    <row r="34" spans="1:5" ht="18.75" x14ac:dyDescent="0.25">
      <c r="A34" s="44">
        <v>17000</v>
      </c>
      <c r="B34" s="44"/>
      <c r="C34" s="42">
        <f t="shared" si="0"/>
        <v>22005</v>
      </c>
      <c r="D34" s="35" t="s">
        <v>489</v>
      </c>
      <c r="E34" s="45">
        <v>4610</v>
      </c>
    </row>
    <row r="35" spans="1:5" ht="18.75" x14ac:dyDescent="0.25">
      <c r="A35" s="44">
        <v>22005</v>
      </c>
      <c r="B35" s="44"/>
      <c r="C35" s="42">
        <f t="shared" si="0"/>
        <v>0</v>
      </c>
      <c r="D35" s="35" t="s">
        <v>490</v>
      </c>
      <c r="E35" s="45">
        <v>4664</v>
      </c>
    </row>
    <row r="36" spans="1:5" ht="18.75" x14ac:dyDescent="0.25">
      <c r="A36" s="44"/>
      <c r="B36" s="44"/>
      <c r="C36" s="42">
        <f t="shared" si="0"/>
        <v>0</v>
      </c>
      <c r="D36" s="46"/>
      <c r="E36" s="45"/>
    </row>
    <row r="37" spans="1:5" ht="18.75" x14ac:dyDescent="0.25">
      <c r="A37" s="44"/>
      <c r="B37" s="44"/>
      <c r="C37" s="42">
        <f t="shared" si="0"/>
        <v>0</v>
      </c>
      <c r="D37" s="46"/>
      <c r="E37" s="45"/>
    </row>
    <row r="38" spans="1:5" ht="18.75" x14ac:dyDescent="0.25">
      <c r="A38" s="44"/>
      <c r="B38" s="44"/>
      <c r="C38" s="42">
        <f t="shared" si="0"/>
        <v>0</v>
      </c>
      <c r="D38" s="46"/>
      <c r="E38" s="45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47"/>
      <c r="B93" s="47"/>
      <c r="C93" s="47"/>
      <c r="D93" s="52"/>
      <c r="E93" s="49"/>
    </row>
    <row r="94" spans="1:5" x14ac:dyDescent="0.25">
      <c r="A94" s="47"/>
      <c r="B94" s="47"/>
      <c r="C94" s="47"/>
      <c r="D94" s="52"/>
      <c r="E94" s="49"/>
    </row>
    <row r="95" spans="1:5" x14ac:dyDescent="0.25">
      <c r="A95" s="47"/>
      <c r="B95" s="47"/>
      <c r="C95" s="47"/>
      <c r="D95" s="52"/>
      <c r="E95" s="49"/>
    </row>
    <row r="96" spans="1:5" x14ac:dyDescent="0.25">
      <c r="A96" s="47"/>
      <c r="B96" s="47"/>
      <c r="C96" s="47"/>
      <c r="D96" s="52"/>
      <c r="E96" s="49"/>
    </row>
    <row r="97" spans="1:5" x14ac:dyDescent="0.25">
      <c r="A97" s="47"/>
      <c r="B97" s="47"/>
      <c r="C97" s="47"/>
      <c r="D97" s="52"/>
      <c r="E97" s="49"/>
    </row>
    <row r="98" spans="1:5" x14ac:dyDescent="0.25">
      <c r="A98" s="47"/>
      <c r="B98" s="47"/>
      <c r="C98" s="47"/>
      <c r="D98" s="52"/>
      <c r="E98" s="49"/>
    </row>
    <row r="99" spans="1:5" x14ac:dyDescent="0.25">
      <c r="A99" s="47"/>
      <c r="B99" s="47"/>
      <c r="C99" s="47"/>
      <c r="D99" s="52"/>
      <c r="E99" s="49"/>
    </row>
    <row r="100" spans="1:5" x14ac:dyDescent="0.25">
      <c r="A100" s="47"/>
      <c r="B100" s="47"/>
      <c r="C100" s="47"/>
      <c r="D100" s="52"/>
      <c r="E100" s="49"/>
    </row>
    <row r="101" spans="1:5" x14ac:dyDescent="0.25">
      <c r="A101" s="47"/>
      <c r="B101" s="47"/>
      <c r="C101" s="47"/>
      <c r="D101" s="52"/>
      <c r="E101" s="49"/>
    </row>
    <row r="102" spans="1:5" x14ac:dyDescent="0.25">
      <c r="A102" s="47"/>
      <c r="B102" s="47"/>
      <c r="C102" s="47"/>
      <c r="D102" s="52"/>
      <c r="E102" s="49"/>
    </row>
    <row r="103" spans="1:5" x14ac:dyDescent="0.25">
      <c r="A103" s="47"/>
      <c r="B103" s="47"/>
      <c r="C103" s="47"/>
      <c r="D103" s="52"/>
      <c r="E103" s="49"/>
    </row>
    <row r="104" spans="1:5" x14ac:dyDescent="0.25">
      <c r="A104" s="47"/>
      <c r="B104" s="47"/>
      <c r="C104" s="47"/>
      <c r="D104" s="52"/>
      <c r="E104" s="49"/>
    </row>
    <row r="105" spans="1:5" x14ac:dyDescent="0.25">
      <c r="A105" s="1"/>
      <c r="B105" s="1"/>
      <c r="C105" s="1"/>
    </row>
    <row r="106" spans="1:5" x14ac:dyDescent="0.25">
      <c r="A106" s="1"/>
      <c r="B106" s="1"/>
      <c r="C106" s="1"/>
    </row>
    <row r="107" spans="1:5" x14ac:dyDescent="0.25">
      <c r="A107" s="1"/>
      <c r="B107" s="1"/>
      <c r="C107" s="1"/>
    </row>
    <row r="108" spans="1:5" x14ac:dyDescent="0.25">
      <c r="A108" s="1"/>
      <c r="B108" s="1"/>
      <c r="C108" s="1"/>
    </row>
    <row r="109" spans="1:5" x14ac:dyDescent="0.25">
      <c r="A109" s="1"/>
      <c r="B109" s="1"/>
      <c r="C109" s="1"/>
    </row>
    <row r="110" spans="1:5" x14ac:dyDescent="0.25">
      <c r="A110" s="1"/>
      <c r="B110" s="1"/>
      <c r="C110" s="1"/>
    </row>
    <row r="111" spans="1:5" x14ac:dyDescent="0.25">
      <c r="A111" s="1"/>
      <c r="B111" s="1"/>
      <c r="C111" s="1"/>
    </row>
    <row r="112" spans="1:5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41.7109375" bestFit="1" customWidth="1"/>
    <col min="3" max="3" width="24.42578125" customWidth="1"/>
    <col min="4" max="4" width="59.42578125" customWidth="1"/>
    <col min="5" max="5" width="25" style="22" customWidth="1"/>
    <col min="6" max="6" width="16" customWidth="1"/>
  </cols>
  <sheetData>
    <row r="1" spans="1:6" ht="30" customHeight="1" thickTop="1" x14ac:dyDescent="0.25">
      <c r="A1" s="2" t="s">
        <v>0</v>
      </c>
      <c r="B1" s="70" t="s">
        <v>338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144</v>
      </c>
      <c r="C2" s="5" t="s">
        <v>3</v>
      </c>
      <c r="D2" s="190">
        <f>SUM(B6:B19)</f>
        <v>10500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24100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-13600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350*30</f>
        <v>10500</v>
      </c>
      <c r="C6" s="39">
        <f>B6</f>
        <v>10500</v>
      </c>
      <c r="D6" s="50" t="s">
        <v>146</v>
      </c>
      <c r="E6" s="41"/>
    </row>
    <row r="7" spans="1:6" ht="18.75" x14ac:dyDescent="0.25">
      <c r="A7" s="42">
        <v>13100</v>
      </c>
      <c r="B7" s="42"/>
      <c r="C7" s="42">
        <f>C6+B7-A7</f>
        <v>-2600</v>
      </c>
      <c r="D7" s="40" t="s">
        <v>330</v>
      </c>
      <c r="E7" s="43"/>
    </row>
    <row r="8" spans="1:6" ht="18.75" x14ac:dyDescent="0.25">
      <c r="A8" s="42">
        <v>1000</v>
      </c>
      <c r="B8" s="42"/>
      <c r="C8" s="42">
        <f t="shared" ref="C8:C27" si="0">C7+B8-A8</f>
        <v>-3600</v>
      </c>
      <c r="D8" s="40" t="s">
        <v>428</v>
      </c>
      <c r="E8" s="43"/>
    </row>
    <row r="9" spans="1:6" ht="18.75" x14ac:dyDescent="0.25">
      <c r="A9" s="44">
        <v>10000</v>
      </c>
      <c r="B9" s="44"/>
      <c r="C9" s="42">
        <f t="shared" si="0"/>
        <v>-13600</v>
      </c>
      <c r="D9" s="40" t="s">
        <v>431</v>
      </c>
      <c r="E9" s="45"/>
    </row>
    <row r="10" spans="1:6" ht="18.75" x14ac:dyDescent="0.25">
      <c r="A10" s="44"/>
      <c r="B10" s="44"/>
      <c r="C10" s="42">
        <f t="shared" si="0"/>
        <v>-13600</v>
      </c>
      <c r="D10" s="46"/>
      <c r="E10" s="45"/>
    </row>
    <row r="11" spans="1:6" ht="18.75" x14ac:dyDescent="0.25">
      <c r="A11" s="44"/>
      <c r="B11" s="44"/>
      <c r="C11" s="42">
        <f t="shared" si="0"/>
        <v>-13600</v>
      </c>
      <c r="D11" s="46"/>
      <c r="E11" s="45"/>
    </row>
    <row r="12" spans="1:6" ht="18.75" x14ac:dyDescent="0.25">
      <c r="A12" s="44"/>
      <c r="B12" s="44"/>
      <c r="C12" s="42">
        <f t="shared" si="0"/>
        <v>-13600</v>
      </c>
      <c r="D12" s="46"/>
      <c r="E12" s="45"/>
    </row>
    <row r="13" spans="1:6" ht="18.75" x14ac:dyDescent="0.25">
      <c r="A13" s="44"/>
      <c r="B13" s="44"/>
      <c r="C13" s="42">
        <f t="shared" si="0"/>
        <v>-13600</v>
      </c>
      <c r="D13" s="46"/>
      <c r="E13" s="45"/>
    </row>
    <row r="14" spans="1:6" ht="18.75" x14ac:dyDescent="0.25">
      <c r="A14" s="44"/>
      <c r="B14" s="44"/>
      <c r="C14" s="42">
        <f t="shared" si="0"/>
        <v>-13600</v>
      </c>
      <c r="D14" s="46"/>
      <c r="E14" s="45"/>
    </row>
    <row r="15" spans="1:6" ht="18.75" x14ac:dyDescent="0.25">
      <c r="A15" s="44"/>
      <c r="B15" s="44"/>
      <c r="C15" s="42">
        <f t="shared" si="0"/>
        <v>-13600</v>
      </c>
      <c r="D15" s="46"/>
      <c r="E15" s="45"/>
    </row>
    <row r="16" spans="1:6" ht="18.75" x14ac:dyDescent="0.25">
      <c r="A16" s="44"/>
      <c r="B16" s="44"/>
      <c r="C16" s="42">
        <f t="shared" si="0"/>
        <v>-13600</v>
      </c>
      <c r="D16" s="46"/>
      <c r="E16" s="45"/>
    </row>
    <row r="17" spans="1:5" ht="18.75" x14ac:dyDescent="0.25">
      <c r="A17" s="44"/>
      <c r="B17" s="44"/>
      <c r="C17" s="42">
        <f t="shared" si="0"/>
        <v>-13600</v>
      </c>
      <c r="D17" s="46"/>
      <c r="E17" s="45"/>
    </row>
    <row r="18" spans="1:5" ht="18.75" x14ac:dyDescent="0.25">
      <c r="A18" s="44"/>
      <c r="B18" s="44"/>
      <c r="C18" s="42">
        <f t="shared" si="0"/>
        <v>-13600</v>
      </c>
      <c r="D18" s="46"/>
      <c r="E18" s="45"/>
    </row>
    <row r="19" spans="1:5" ht="18.75" x14ac:dyDescent="0.25">
      <c r="A19" s="44"/>
      <c r="B19" s="44"/>
      <c r="C19" s="42">
        <f t="shared" si="0"/>
        <v>-13600</v>
      </c>
      <c r="D19" s="46"/>
      <c r="E19" s="45"/>
    </row>
    <row r="20" spans="1:5" ht="18.75" x14ac:dyDescent="0.25">
      <c r="A20" s="44"/>
      <c r="B20" s="44"/>
      <c r="C20" s="42">
        <f t="shared" si="0"/>
        <v>-13600</v>
      </c>
      <c r="D20" s="46"/>
      <c r="E20" s="45"/>
    </row>
    <row r="21" spans="1:5" ht="18.75" x14ac:dyDescent="0.25">
      <c r="A21" s="44"/>
      <c r="B21" s="44"/>
      <c r="C21" s="42">
        <f t="shared" si="0"/>
        <v>-13600</v>
      </c>
      <c r="D21" s="46"/>
      <c r="E21" s="45"/>
    </row>
    <row r="22" spans="1:5" ht="18.75" x14ac:dyDescent="0.25">
      <c r="A22" s="44"/>
      <c r="B22" s="44"/>
      <c r="C22" s="42">
        <f t="shared" si="0"/>
        <v>-13600</v>
      </c>
      <c r="D22" s="46"/>
      <c r="E22" s="45"/>
    </row>
    <row r="23" spans="1:5" ht="18.75" x14ac:dyDescent="0.25">
      <c r="A23" s="44"/>
      <c r="B23" s="44"/>
      <c r="C23" s="42">
        <f t="shared" si="0"/>
        <v>-13600</v>
      </c>
      <c r="D23" s="46"/>
      <c r="E23" s="45"/>
    </row>
    <row r="24" spans="1:5" ht="18.75" x14ac:dyDescent="0.25">
      <c r="A24" s="44"/>
      <c r="B24" s="44"/>
      <c r="C24" s="42">
        <f t="shared" si="0"/>
        <v>-13600</v>
      </c>
      <c r="D24" s="46"/>
      <c r="E24" s="45"/>
    </row>
    <row r="25" spans="1:5" ht="18.75" x14ac:dyDescent="0.25">
      <c r="A25" s="44"/>
      <c r="B25" s="44"/>
      <c r="C25" s="42">
        <f t="shared" si="0"/>
        <v>-13600</v>
      </c>
      <c r="D25" s="46"/>
      <c r="E25" s="45"/>
    </row>
    <row r="26" spans="1:5" ht="18.75" x14ac:dyDescent="0.25">
      <c r="A26" s="44"/>
      <c r="B26" s="44"/>
      <c r="C26" s="42">
        <f t="shared" si="0"/>
        <v>-13600</v>
      </c>
      <c r="D26" s="46"/>
      <c r="E26" s="45"/>
    </row>
    <row r="27" spans="1:5" ht="18.75" x14ac:dyDescent="0.25">
      <c r="A27" s="44"/>
      <c r="B27" s="44"/>
      <c r="C27" s="42">
        <f t="shared" si="0"/>
        <v>-13600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70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147</v>
      </c>
      <c r="C2" s="5" t="s">
        <v>3</v>
      </c>
      <c r="D2" s="190">
        <f>SUM(B6:B18)</f>
        <v>60000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60000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1250*30</f>
        <v>37500</v>
      </c>
      <c r="C6" s="39">
        <f>+B6</f>
        <v>37500</v>
      </c>
      <c r="D6" s="50" t="s">
        <v>148</v>
      </c>
      <c r="E6" s="41"/>
    </row>
    <row r="7" spans="1:6" ht="22.5" customHeight="1" x14ac:dyDescent="0.25">
      <c r="A7" s="42">
        <v>20000</v>
      </c>
      <c r="B7" s="42"/>
      <c r="C7" s="42">
        <f>C6+B7-A7</f>
        <v>17500</v>
      </c>
      <c r="D7" s="34" t="s">
        <v>339</v>
      </c>
      <c r="E7" s="43"/>
    </row>
    <row r="8" spans="1:6" ht="22.5" customHeight="1" x14ac:dyDescent="0.25">
      <c r="A8" s="42">
        <v>17500</v>
      </c>
      <c r="B8" s="42"/>
      <c r="C8" s="42">
        <f t="shared" ref="C8:C26" si="0">C7+B8-A8</f>
        <v>0</v>
      </c>
      <c r="D8" s="34" t="s">
        <v>340</v>
      </c>
      <c r="E8" s="43"/>
    </row>
    <row r="9" spans="1:6" ht="22.5" customHeight="1" x14ac:dyDescent="0.25">
      <c r="A9" s="44">
        <v>12500</v>
      </c>
      <c r="B9" s="44"/>
      <c r="C9" s="42">
        <f t="shared" si="0"/>
        <v>-12500</v>
      </c>
      <c r="D9" s="34" t="s">
        <v>341</v>
      </c>
      <c r="E9" s="45"/>
    </row>
    <row r="10" spans="1:6" ht="22.5" customHeight="1" x14ac:dyDescent="0.25">
      <c r="A10" s="44">
        <v>10000</v>
      </c>
      <c r="B10" s="44"/>
      <c r="C10" s="42">
        <f t="shared" si="0"/>
        <v>-22500</v>
      </c>
      <c r="D10" s="34" t="s">
        <v>342</v>
      </c>
      <c r="E10" s="45"/>
    </row>
    <row r="11" spans="1:6" ht="22.5" customHeight="1" x14ac:dyDescent="0.25">
      <c r="A11" s="44"/>
      <c r="B11" s="44">
        <v>22500</v>
      </c>
      <c r="C11" s="42">
        <f t="shared" si="0"/>
        <v>0</v>
      </c>
      <c r="D11" s="40" t="s">
        <v>371</v>
      </c>
      <c r="E11" s="45"/>
    </row>
    <row r="12" spans="1:6" ht="22.5" customHeight="1" x14ac:dyDescent="0.25">
      <c r="A12" s="44"/>
      <c r="B12" s="44"/>
      <c r="C12" s="42">
        <f t="shared" si="0"/>
        <v>0</v>
      </c>
      <c r="D12" s="40"/>
      <c r="E12" s="45"/>
    </row>
    <row r="13" spans="1:6" ht="22.5" customHeight="1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296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149</v>
      </c>
      <c r="C2" s="5" t="s">
        <v>3</v>
      </c>
      <c r="D2" s="184">
        <f>SUM(B6:B18)</f>
        <v>55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350000</v>
      </c>
      <c r="E3" s="187"/>
      <c r="F3" s="22">
        <v>28506202300592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-349945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1.75" thickTop="1" x14ac:dyDescent="0.25">
      <c r="A6" s="39"/>
      <c r="B6" s="39"/>
      <c r="C6" s="39">
        <f>+B6</f>
        <v>0</v>
      </c>
      <c r="D6" s="73"/>
      <c r="E6" s="41"/>
    </row>
    <row r="7" spans="1:6" ht="22.5" customHeight="1" x14ac:dyDescent="0.25">
      <c r="A7" s="42"/>
      <c r="B7" s="42">
        <f>15</f>
        <v>15</v>
      </c>
      <c r="C7" s="42">
        <f>C6+B7-A7</f>
        <v>15</v>
      </c>
      <c r="D7" s="73" t="s">
        <v>151</v>
      </c>
      <c r="E7" s="43"/>
    </row>
    <row r="8" spans="1:6" ht="22.5" customHeight="1" x14ac:dyDescent="0.25">
      <c r="A8" s="42"/>
      <c r="B8" s="42">
        <f>40</f>
        <v>40</v>
      </c>
      <c r="C8" s="42">
        <f t="shared" ref="C8:C26" si="0">C7+B8-A8</f>
        <v>55</v>
      </c>
      <c r="D8" s="73" t="s">
        <v>152</v>
      </c>
      <c r="E8" s="43"/>
    </row>
    <row r="9" spans="1:6" ht="22.5" customHeight="1" x14ac:dyDescent="0.25">
      <c r="A9" s="42">
        <v>235000</v>
      </c>
      <c r="B9" s="42"/>
      <c r="C9" s="42">
        <f t="shared" si="0"/>
        <v>-234945</v>
      </c>
      <c r="D9" s="73" t="s">
        <v>427</v>
      </c>
      <c r="E9" s="43"/>
    </row>
    <row r="10" spans="1:6" ht="22.5" customHeight="1" x14ac:dyDescent="0.25">
      <c r="A10" s="42">
        <v>15000</v>
      </c>
      <c r="B10" s="42"/>
      <c r="C10" s="42">
        <f t="shared" si="0"/>
        <v>-249945</v>
      </c>
      <c r="D10" s="73" t="s">
        <v>428</v>
      </c>
      <c r="E10" s="43"/>
    </row>
    <row r="11" spans="1:6" ht="22.5" customHeight="1" x14ac:dyDescent="0.25">
      <c r="A11" s="42">
        <v>15000</v>
      </c>
      <c r="B11" s="42"/>
      <c r="C11" s="42">
        <f t="shared" si="0"/>
        <v>-264945</v>
      </c>
      <c r="D11" s="73" t="s">
        <v>428</v>
      </c>
      <c r="E11" s="43"/>
    </row>
    <row r="12" spans="1:6" ht="22.5" customHeight="1" x14ac:dyDescent="0.25">
      <c r="A12" s="42">
        <v>15000</v>
      </c>
      <c r="B12" s="44"/>
      <c r="C12" s="42">
        <f t="shared" si="0"/>
        <v>-279945</v>
      </c>
      <c r="D12" s="73" t="s">
        <v>430</v>
      </c>
      <c r="E12" s="45"/>
    </row>
    <row r="13" spans="1:6" ht="22.5" customHeight="1" x14ac:dyDescent="0.25">
      <c r="A13" s="42">
        <v>15000</v>
      </c>
      <c r="B13" s="44"/>
      <c r="C13" s="42">
        <f t="shared" si="0"/>
        <v>-294945</v>
      </c>
      <c r="D13" s="73" t="s">
        <v>429</v>
      </c>
      <c r="E13" s="45"/>
    </row>
    <row r="14" spans="1:6" ht="21" x14ac:dyDescent="0.25">
      <c r="A14" s="44">
        <v>30000</v>
      </c>
      <c r="B14" s="44"/>
      <c r="C14" s="42">
        <f t="shared" si="0"/>
        <v>-324945</v>
      </c>
      <c r="D14" s="73" t="s">
        <v>481</v>
      </c>
      <c r="E14" s="45"/>
    </row>
    <row r="15" spans="1:6" ht="21" x14ac:dyDescent="0.25">
      <c r="A15" s="44">
        <v>10000</v>
      </c>
      <c r="B15" s="44"/>
      <c r="C15" s="42">
        <f t="shared" si="0"/>
        <v>-334945</v>
      </c>
      <c r="D15" s="73" t="s">
        <v>530</v>
      </c>
      <c r="E15" s="45"/>
    </row>
    <row r="16" spans="1:6" ht="21" x14ac:dyDescent="0.25">
      <c r="A16" s="44">
        <v>15000</v>
      </c>
      <c r="B16" s="44"/>
      <c r="C16" s="42">
        <f t="shared" si="0"/>
        <v>-349945</v>
      </c>
      <c r="D16" s="73" t="s">
        <v>530</v>
      </c>
      <c r="E16" s="45"/>
    </row>
    <row r="17" spans="1:5" ht="21" x14ac:dyDescent="0.25">
      <c r="A17" s="44"/>
      <c r="B17" s="44"/>
      <c r="C17" s="42">
        <f t="shared" si="0"/>
        <v>-349945</v>
      </c>
      <c r="D17" s="73"/>
      <c r="E17" s="45"/>
    </row>
    <row r="18" spans="1:5" ht="21" x14ac:dyDescent="0.25">
      <c r="A18" s="44"/>
      <c r="B18" s="44"/>
      <c r="C18" s="42">
        <f t="shared" si="0"/>
        <v>-349945</v>
      </c>
      <c r="D18" s="73"/>
      <c r="E18" s="45"/>
    </row>
    <row r="19" spans="1:5" ht="21" x14ac:dyDescent="0.25">
      <c r="A19" s="44"/>
      <c r="B19" s="44"/>
      <c r="C19" s="42">
        <f t="shared" si="0"/>
        <v>-349945</v>
      </c>
      <c r="D19" s="73"/>
      <c r="E19" s="45"/>
    </row>
    <row r="20" spans="1:5" ht="21" x14ac:dyDescent="0.25">
      <c r="A20" s="44"/>
      <c r="B20" s="44"/>
      <c r="C20" s="42">
        <f t="shared" si="0"/>
        <v>-349945</v>
      </c>
      <c r="D20" s="73"/>
      <c r="E20" s="45"/>
    </row>
    <row r="21" spans="1:5" ht="21" x14ac:dyDescent="0.25">
      <c r="A21" s="44"/>
      <c r="B21" s="44"/>
      <c r="C21" s="42">
        <f t="shared" si="0"/>
        <v>-349945</v>
      </c>
      <c r="D21" s="73"/>
      <c r="E21" s="45"/>
    </row>
    <row r="22" spans="1:5" ht="21" x14ac:dyDescent="0.25">
      <c r="A22" s="44"/>
      <c r="B22" s="44"/>
      <c r="C22" s="42">
        <f t="shared" si="0"/>
        <v>-349945</v>
      </c>
      <c r="D22" s="73"/>
      <c r="E22" s="45"/>
    </row>
    <row r="23" spans="1:5" ht="21" x14ac:dyDescent="0.25">
      <c r="A23" s="44"/>
      <c r="B23" s="44"/>
      <c r="C23" s="42">
        <f t="shared" si="0"/>
        <v>-349945</v>
      </c>
      <c r="D23" s="73"/>
      <c r="E23" s="45"/>
    </row>
    <row r="24" spans="1:5" ht="21" x14ac:dyDescent="0.25">
      <c r="A24" s="44"/>
      <c r="B24" s="44"/>
      <c r="C24" s="42">
        <f t="shared" si="0"/>
        <v>-349945</v>
      </c>
      <c r="D24" s="73"/>
      <c r="E24" s="45"/>
    </row>
    <row r="25" spans="1:5" ht="21" x14ac:dyDescent="0.25">
      <c r="A25" s="44"/>
      <c r="B25" s="44"/>
      <c r="C25" s="42">
        <f t="shared" si="0"/>
        <v>-349945</v>
      </c>
      <c r="D25" s="73"/>
      <c r="E25" s="45"/>
    </row>
    <row r="26" spans="1:5" ht="21" x14ac:dyDescent="0.25">
      <c r="A26" s="44"/>
      <c r="B26" s="44"/>
      <c r="C26" s="42">
        <f t="shared" si="0"/>
        <v>-349945</v>
      </c>
      <c r="D26" s="73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A5" sqref="A5:XFD5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74.140625" bestFit="1" customWidth="1"/>
    <col min="5" max="5" width="25" style="22" customWidth="1"/>
    <col min="6" max="6" width="29.5703125" bestFit="1" customWidth="1"/>
  </cols>
  <sheetData>
    <row r="1" spans="1:6" ht="44.25" customHeight="1" thickTop="1" x14ac:dyDescent="0.25">
      <c r="A1" s="2" t="s">
        <v>0</v>
      </c>
      <c r="B1" s="72" t="s">
        <v>219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155</v>
      </c>
      <c r="C2" s="5" t="s">
        <v>3</v>
      </c>
      <c r="D2" s="184">
        <f>SUM(B6:B27)</f>
        <v>14270</v>
      </c>
      <c r="E2" s="185"/>
      <c r="F2" s="82"/>
    </row>
    <row r="3" spans="1:6" ht="36" customHeight="1" x14ac:dyDescent="0.25">
      <c r="A3" s="6" t="s">
        <v>1</v>
      </c>
      <c r="B3" s="7" t="s">
        <v>162</v>
      </c>
      <c r="C3" s="8" t="s">
        <v>183</v>
      </c>
      <c r="D3" s="186">
        <f>SUM(A6:A27)</f>
        <v>14270</v>
      </c>
      <c r="E3" s="187"/>
      <c r="F3" s="74" t="s">
        <v>161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  <c r="F5" s="57"/>
    </row>
    <row r="6" spans="1:6" ht="19.5" thickTop="1" x14ac:dyDescent="0.25">
      <c r="A6" s="39"/>
      <c r="B6" s="39"/>
      <c r="C6" s="39">
        <f>+B6</f>
        <v>0</v>
      </c>
      <c r="D6" s="40" t="s">
        <v>156</v>
      </c>
      <c r="E6" s="41"/>
      <c r="F6" s="57"/>
    </row>
    <row r="7" spans="1:6" ht="18.75" x14ac:dyDescent="0.25">
      <c r="A7" s="42"/>
      <c r="B7" s="42">
        <f>68*55</f>
        <v>3740</v>
      </c>
      <c r="C7" s="42">
        <f>+C6+B7-A7</f>
        <v>3740</v>
      </c>
      <c r="D7" s="40" t="s">
        <v>157</v>
      </c>
      <c r="E7" s="43"/>
      <c r="F7" s="31" t="s">
        <v>160</v>
      </c>
    </row>
    <row r="8" spans="1:6" ht="18.75" x14ac:dyDescent="0.25">
      <c r="A8" s="42"/>
      <c r="B8" s="42">
        <f>137*55</f>
        <v>7535</v>
      </c>
      <c r="C8" s="42">
        <f t="shared" ref="C8:C27" si="0">+C7+B8-A8</f>
        <v>11275</v>
      </c>
      <c r="D8" s="40" t="s">
        <v>158</v>
      </c>
      <c r="E8" s="43"/>
      <c r="F8" s="57"/>
    </row>
    <row r="9" spans="1:6" ht="18.75" x14ac:dyDescent="0.25">
      <c r="A9" s="44"/>
      <c r="B9" s="44">
        <f>115*25</f>
        <v>2875</v>
      </c>
      <c r="C9" s="42">
        <f t="shared" si="0"/>
        <v>14150</v>
      </c>
      <c r="D9" s="40" t="s">
        <v>159</v>
      </c>
      <c r="E9" s="43"/>
      <c r="F9" s="57"/>
    </row>
    <row r="10" spans="1:6" ht="18.75" x14ac:dyDescent="0.25">
      <c r="A10" s="44">
        <v>6000</v>
      </c>
      <c r="B10" s="44"/>
      <c r="C10" s="42">
        <f t="shared" si="0"/>
        <v>8150</v>
      </c>
      <c r="D10" s="34" t="s">
        <v>260</v>
      </c>
      <c r="E10" s="45">
        <v>3416</v>
      </c>
      <c r="F10" s="57"/>
    </row>
    <row r="11" spans="1:6" ht="18.75" x14ac:dyDescent="0.25">
      <c r="A11" s="44">
        <v>6000</v>
      </c>
      <c r="B11" s="44"/>
      <c r="C11" s="42">
        <f t="shared" si="0"/>
        <v>2150</v>
      </c>
      <c r="D11" s="34" t="s">
        <v>259</v>
      </c>
      <c r="E11" s="45">
        <v>3468</v>
      </c>
      <c r="F11" s="57"/>
    </row>
    <row r="12" spans="1:6" ht="18.75" x14ac:dyDescent="0.25">
      <c r="A12" s="44">
        <v>2270</v>
      </c>
      <c r="B12" s="44">
        <v>120</v>
      </c>
      <c r="C12" s="42">
        <f t="shared" si="0"/>
        <v>0</v>
      </c>
      <c r="D12" s="34" t="s">
        <v>261</v>
      </c>
      <c r="E12" s="45">
        <v>3538</v>
      </c>
      <c r="F12" s="57"/>
    </row>
    <row r="13" spans="1:6" ht="18.75" x14ac:dyDescent="0.25">
      <c r="A13" s="44"/>
      <c r="B13" s="44"/>
      <c r="C13" s="42">
        <f t="shared" si="0"/>
        <v>0</v>
      </c>
      <c r="D13" s="46"/>
      <c r="E13" s="45"/>
      <c r="F13" s="57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  <ignoredErrors>
    <ignoredError sqref="F3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showGridLines="0" rightToLeft="1" workbookViewId="0">
      <pane ySplit="4" topLeftCell="A22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78" t="s">
        <v>164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165</v>
      </c>
      <c r="C2" s="5" t="s">
        <v>3</v>
      </c>
      <c r="D2" s="184">
        <f>SUM(B6:B40)</f>
        <v>303805</v>
      </c>
      <c r="E2" s="185"/>
    </row>
    <row r="3" spans="1:6" ht="25.5" customHeight="1" x14ac:dyDescent="0.25">
      <c r="A3" s="6" t="s">
        <v>22</v>
      </c>
      <c r="B3" s="7" t="s">
        <v>166</v>
      </c>
      <c r="C3" s="8" t="s">
        <v>4</v>
      </c>
      <c r="D3" s="186">
        <f>SUM(A6:A44)</f>
        <v>303805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/>
      <c r="C6" s="39">
        <f>+B6</f>
        <v>0</v>
      </c>
      <c r="D6" s="40" t="s">
        <v>167</v>
      </c>
      <c r="E6" s="41"/>
    </row>
    <row r="7" spans="1:6" ht="22.5" customHeight="1" x14ac:dyDescent="0.25">
      <c r="A7" s="42"/>
      <c r="B7" s="42"/>
      <c r="C7" s="42">
        <f>C6+B7-A7</f>
        <v>0</v>
      </c>
      <c r="D7" s="40" t="s">
        <v>168</v>
      </c>
      <c r="E7" s="43"/>
    </row>
    <row r="8" spans="1:6" ht="22.5" customHeight="1" x14ac:dyDescent="0.25">
      <c r="A8" s="42"/>
      <c r="B8" s="42"/>
      <c r="C8" s="42">
        <f t="shared" ref="C8:C40" si="0">C7+B8-A8</f>
        <v>0</v>
      </c>
      <c r="D8" s="40" t="s">
        <v>169</v>
      </c>
      <c r="E8" s="43"/>
    </row>
    <row r="9" spans="1:6" ht="22.5" customHeight="1" x14ac:dyDescent="0.25">
      <c r="A9" s="42"/>
      <c r="B9" s="42"/>
      <c r="C9" s="42">
        <f t="shared" si="0"/>
        <v>0</v>
      </c>
      <c r="D9" s="40" t="s">
        <v>170</v>
      </c>
      <c r="E9" s="43"/>
    </row>
    <row r="10" spans="1:6" ht="22.5" customHeight="1" x14ac:dyDescent="0.25">
      <c r="A10" s="42"/>
      <c r="B10" s="42"/>
      <c r="C10" s="42">
        <f t="shared" si="0"/>
        <v>0</v>
      </c>
      <c r="D10" s="40" t="s">
        <v>171</v>
      </c>
      <c r="E10" s="43"/>
    </row>
    <row r="11" spans="1:6" ht="22.5" customHeight="1" x14ac:dyDescent="0.25">
      <c r="A11" s="42"/>
      <c r="B11" s="42"/>
      <c r="C11" s="42">
        <f t="shared" si="0"/>
        <v>0</v>
      </c>
      <c r="D11" s="40" t="s">
        <v>172</v>
      </c>
      <c r="E11" s="43"/>
    </row>
    <row r="12" spans="1:6" ht="22.5" customHeight="1" x14ac:dyDescent="0.25">
      <c r="A12" s="44"/>
      <c r="B12" s="44"/>
      <c r="C12" s="42">
        <f t="shared" si="0"/>
        <v>0</v>
      </c>
      <c r="D12" s="40" t="s">
        <v>173</v>
      </c>
      <c r="E12" s="45"/>
      <c r="F12" s="60"/>
    </row>
    <row r="13" spans="1:6" ht="22.5" customHeight="1" x14ac:dyDescent="0.25">
      <c r="A13" s="44">
        <v>10000</v>
      </c>
      <c r="B13" s="44"/>
      <c r="C13" s="42">
        <f t="shared" si="0"/>
        <v>-10000</v>
      </c>
      <c r="D13" s="40" t="s">
        <v>299</v>
      </c>
      <c r="E13" s="45">
        <v>3851</v>
      </c>
    </row>
    <row r="14" spans="1:6" ht="18.75" x14ac:dyDescent="0.25">
      <c r="A14" s="44">
        <v>3900</v>
      </c>
      <c r="B14" s="44"/>
      <c r="C14" s="42">
        <f t="shared" si="0"/>
        <v>-13900</v>
      </c>
      <c r="D14" s="40" t="s">
        <v>299</v>
      </c>
      <c r="E14" s="45">
        <v>3862</v>
      </c>
    </row>
    <row r="15" spans="1:6" ht="18.75" x14ac:dyDescent="0.25">
      <c r="A15" s="44">
        <v>44275</v>
      </c>
      <c r="B15" s="44"/>
      <c r="C15" s="42">
        <f t="shared" si="0"/>
        <v>-58175</v>
      </c>
      <c r="D15" s="40" t="s">
        <v>299</v>
      </c>
      <c r="E15" s="45">
        <v>3919</v>
      </c>
    </row>
    <row r="16" spans="1:6" ht="18.75" x14ac:dyDescent="0.25">
      <c r="A16" s="44">
        <v>7450</v>
      </c>
      <c r="B16" s="44"/>
      <c r="C16" s="42">
        <f t="shared" si="0"/>
        <v>-65625</v>
      </c>
      <c r="D16" s="40" t="s">
        <v>299</v>
      </c>
      <c r="E16" s="45">
        <v>3977</v>
      </c>
    </row>
    <row r="17" spans="1:5" ht="18.75" x14ac:dyDescent="0.25">
      <c r="A17" s="44">
        <v>30000</v>
      </c>
      <c r="B17" s="44"/>
      <c r="C17" s="42">
        <f t="shared" si="0"/>
        <v>-95625</v>
      </c>
      <c r="D17" s="40" t="s">
        <v>299</v>
      </c>
      <c r="E17" s="45">
        <v>4053</v>
      </c>
    </row>
    <row r="18" spans="1:5" ht="18.75" x14ac:dyDescent="0.25">
      <c r="A18" s="44">
        <v>31600</v>
      </c>
      <c r="B18" s="44"/>
      <c r="C18" s="42">
        <f t="shared" si="0"/>
        <v>-127225</v>
      </c>
      <c r="D18" s="40" t="s">
        <v>299</v>
      </c>
      <c r="E18" s="45">
        <v>4134</v>
      </c>
    </row>
    <row r="19" spans="1:5" ht="18.75" x14ac:dyDescent="0.25">
      <c r="A19" s="44">
        <v>30000</v>
      </c>
      <c r="B19" s="44"/>
      <c r="C19" s="164">
        <f t="shared" si="0"/>
        <v>-157225</v>
      </c>
      <c r="D19" s="40" t="s">
        <v>299</v>
      </c>
      <c r="E19" s="45">
        <v>4186</v>
      </c>
    </row>
    <row r="20" spans="1:5" ht="18.75" x14ac:dyDescent="0.25">
      <c r="A20" s="44">
        <v>15000</v>
      </c>
      <c r="B20" s="44"/>
      <c r="C20" s="164">
        <f t="shared" si="0"/>
        <v>-172225</v>
      </c>
      <c r="D20" s="40" t="s">
        <v>299</v>
      </c>
      <c r="E20" s="45">
        <v>4228</v>
      </c>
    </row>
    <row r="21" spans="1:5" ht="18.75" x14ac:dyDescent="0.25">
      <c r="A21" s="44">
        <v>8720</v>
      </c>
      <c r="B21" s="44"/>
      <c r="C21" s="164">
        <f t="shared" si="0"/>
        <v>-180945</v>
      </c>
      <c r="D21" s="40" t="s">
        <v>299</v>
      </c>
      <c r="E21" s="45">
        <v>4323</v>
      </c>
    </row>
    <row r="22" spans="1:5" ht="18.75" x14ac:dyDescent="0.25">
      <c r="A22" s="44"/>
      <c r="B22" s="44">
        <v>303805</v>
      </c>
      <c r="C22" s="164">
        <f t="shared" si="0"/>
        <v>122860</v>
      </c>
      <c r="D22" s="46" t="s">
        <v>603</v>
      </c>
      <c r="E22" s="45"/>
    </row>
    <row r="23" spans="1:5" ht="18.75" x14ac:dyDescent="0.25">
      <c r="A23" s="44">
        <v>9500</v>
      </c>
      <c r="B23" s="44"/>
      <c r="C23" s="164">
        <f t="shared" si="0"/>
        <v>113360</v>
      </c>
      <c r="D23" s="46" t="s">
        <v>468</v>
      </c>
      <c r="E23" s="45">
        <v>138</v>
      </c>
    </row>
    <row r="24" spans="1:5" ht="18.75" x14ac:dyDescent="0.25">
      <c r="A24" s="44">
        <v>3000</v>
      </c>
      <c r="B24" s="44"/>
      <c r="C24" s="164">
        <f t="shared" si="0"/>
        <v>110360</v>
      </c>
      <c r="D24" s="46" t="s">
        <v>479</v>
      </c>
      <c r="E24" s="45">
        <v>4558</v>
      </c>
    </row>
    <row r="25" spans="1:5" ht="18.75" x14ac:dyDescent="0.25">
      <c r="A25" s="44">
        <v>12000</v>
      </c>
      <c r="B25" s="44"/>
      <c r="C25" s="164">
        <f t="shared" si="0"/>
        <v>98360</v>
      </c>
      <c r="D25" s="46" t="s">
        <v>479</v>
      </c>
      <c r="E25" s="45">
        <v>4609</v>
      </c>
    </row>
    <row r="26" spans="1:5" ht="18.75" x14ac:dyDescent="0.25">
      <c r="A26" s="44">
        <v>10000</v>
      </c>
      <c r="B26" s="44"/>
      <c r="C26" s="164">
        <f t="shared" si="0"/>
        <v>88360</v>
      </c>
      <c r="D26" s="46" t="s">
        <v>479</v>
      </c>
      <c r="E26" s="45">
        <v>4758</v>
      </c>
    </row>
    <row r="27" spans="1:5" ht="18.75" x14ac:dyDescent="0.25">
      <c r="A27" s="44">
        <v>8000</v>
      </c>
      <c r="B27" s="44"/>
      <c r="C27" s="164">
        <f t="shared" si="0"/>
        <v>80360</v>
      </c>
      <c r="D27" s="46" t="s">
        <v>479</v>
      </c>
      <c r="E27" s="45">
        <v>4806</v>
      </c>
    </row>
    <row r="28" spans="1:5" ht="18.75" x14ac:dyDescent="0.25">
      <c r="A28" s="44">
        <v>10000</v>
      </c>
      <c r="B28" s="44"/>
      <c r="C28" s="164">
        <f t="shared" si="0"/>
        <v>70360</v>
      </c>
      <c r="D28" s="46" t="s">
        <v>479</v>
      </c>
      <c r="E28" s="45">
        <v>4873</v>
      </c>
    </row>
    <row r="29" spans="1:5" ht="18.75" x14ac:dyDescent="0.25">
      <c r="A29" s="44">
        <v>15000</v>
      </c>
      <c r="B29" s="44"/>
      <c r="C29" s="164">
        <f t="shared" si="0"/>
        <v>55360</v>
      </c>
      <c r="D29" s="46" t="s">
        <v>479</v>
      </c>
      <c r="E29" s="45">
        <v>4963</v>
      </c>
    </row>
    <row r="30" spans="1:5" ht="18.75" x14ac:dyDescent="0.25">
      <c r="A30" s="44">
        <v>10220</v>
      </c>
      <c r="B30" s="44"/>
      <c r="C30" s="164">
        <f t="shared" si="0"/>
        <v>45140</v>
      </c>
      <c r="D30" s="46" t="s">
        <v>479</v>
      </c>
      <c r="E30" s="45">
        <v>5013</v>
      </c>
    </row>
    <row r="31" spans="1:5" ht="18.75" x14ac:dyDescent="0.25">
      <c r="A31" s="44">
        <v>9421</v>
      </c>
      <c r="B31" s="44"/>
      <c r="C31" s="164">
        <f t="shared" si="0"/>
        <v>35719</v>
      </c>
      <c r="D31" s="46" t="s">
        <v>479</v>
      </c>
      <c r="E31" s="45">
        <v>5145</v>
      </c>
    </row>
    <row r="32" spans="1:5" ht="18.75" x14ac:dyDescent="0.25">
      <c r="A32" s="44">
        <v>8570</v>
      </c>
      <c r="B32" s="44"/>
      <c r="C32" s="164">
        <f t="shared" si="0"/>
        <v>27149</v>
      </c>
      <c r="D32" s="46" t="s">
        <v>479</v>
      </c>
      <c r="E32" s="45">
        <v>5285</v>
      </c>
    </row>
    <row r="33" spans="1:5" ht="18.75" x14ac:dyDescent="0.25">
      <c r="A33" s="44">
        <v>10375</v>
      </c>
      <c r="B33" s="44"/>
      <c r="C33" s="164">
        <f t="shared" si="0"/>
        <v>16774</v>
      </c>
      <c r="D33" s="46" t="s">
        <v>479</v>
      </c>
      <c r="E33" s="45">
        <v>5398</v>
      </c>
    </row>
    <row r="34" spans="1:5" ht="18.75" x14ac:dyDescent="0.25">
      <c r="A34" s="44">
        <v>4574</v>
      </c>
      <c r="B34" s="44"/>
      <c r="C34" s="164">
        <f t="shared" si="0"/>
        <v>12200</v>
      </c>
      <c r="D34" s="46" t="s">
        <v>604</v>
      </c>
      <c r="E34" s="45">
        <v>5545</v>
      </c>
    </row>
    <row r="35" spans="1:5" ht="18.75" x14ac:dyDescent="0.25">
      <c r="A35" s="44">
        <v>7600</v>
      </c>
      <c r="B35" s="44"/>
      <c r="C35" s="164">
        <f t="shared" si="0"/>
        <v>4600</v>
      </c>
      <c r="D35" s="46" t="s">
        <v>605</v>
      </c>
      <c r="E35" s="45">
        <v>5579</v>
      </c>
    </row>
    <row r="36" spans="1:5" ht="18.75" x14ac:dyDescent="0.25">
      <c r="A36" s="44">
        <v>4600</v>
      </c>
      <c r="B36" s="44"/>
      <c r="C36" s="164">
        <f t="shared" si="0"/>
        <v>0</v>
      </c>
      <c r="D36" s="46" t="s">
        <v>606</v>
      </c>
      <c r="E36" s="45">
        <v>5620</v>
      </c>
    </row>
    <row r="37" spans="1:5" ht="18.75" x14ac:dyDescent="0.25">
      <c r="A37" s="44"/>
      <c r="B37" s="44"/>
      <c r="C37" s="42">
        <f t="shared" si="0"/>
        <v>0</v>
      </c>
      <c r="D37" s="46"/>
      <c r="E37" s="45"/>
    </row>
    <row r="38" spans="1:5" ht="18.75" x14ac:dyDescent="0.25">
      <c r="A38" s="44"/>
      <c r="B38" s="44"/>
      <c r="C38" s="42">
        <f t="shared" si="0"/>
        <v>0</v>
      </c>
      <c r="D38" s="46"/>
      <c r="E38" s="45"/>
    </row>
    <row r="39" spans="1:5" ht="18.75" x14ac:dyDescent="0.25">
      <c r="A39" s="44"/>
      <c r="B39" s="44"/>
      <c r="C39" s="42">
        <f t="shared" si="0"/>
        <v>0</v>
      </c>
      <c r="D39" s="46"/>
      <c r="E39" s="45"/>
    </row>
    <row r="40" spans="1:5" ht="18.75" x14ac:dyDescent="0.25">
      <c r="A40" s="44"/>
      <c r="B40" s="44"/>
      <c r="C40" s="42">
        <f t="shared" si="0"/>
        <v>0</v>
      </c>
      <c r="D40" s="46"/>
      <c r="E40" s="45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47"/>
      <c r="B93" s="47"/>
      <c r="C93" s="47"/>
      <c r="D93" s="52"/>
      <c r="E93" s="49"/>
    </row>
    <row r="94" spans="1:5" x14ac:dyDescent="0.25">
      <c r="A94" s="47"/>
      <c r="B94" s="47"/>
      <c r="C94" s="47"/>
      <c r="D94" s="52"/>
      <c r="E94" s="49"/>
    </row>
    <row r="95" spans="1:5" x14ac:dyDescent="0.25">
      <c r="A95" s="47"/>
      <c r="B95" s="47"/>
      <c r="C95" s="47"/>
      <c r="D95" s="52"/>
      <c r="E95" s="49"/>
    </row>
    <row r="96" spans="1:5" x14ac:dyDescent="0.25">
      <c r="A96" s="47"/>
      <c r="B96" s="47"/>
      <c r="C96" s="47"/>
      <c r="D96" s="52"/>
      <c r="E96" s="49"/>
    </row>
    <row r="97" spans="1:5" x14ac:dyDescent="0.25">
      <c r="A97" s="47"/>
      <c r="B97" s="47"/>
      <c r="C97" s="47"/>
      <c r="D97" s="52"/>
      <c r="E97" s="49"/>
    </row>
    <row r="98" spans="1:5" x14ac:dyDescent="0.25">
      <c r="A98" s="47"/>
      <c r="B98" s="47"/>
      <c r="C98" s="47"/>
      <c r="D98" s="52"/>
      <c r="E98" s="49"/>
    </row>
    <row r="99" spans="1:5" x14ac:dyDescent="0.25">
      <c r="A99" s="47"/>
      <c r="B99" s="47"/>
      <c r="C99" s="47"/>
      <c r="D99" s="52"/>
      <c r="E99" s="49"/>
    </row>
    <row r="100" spans="1:5" x14ac:dyDescent="0.25">
      <c r="A100" s="47"/>
      <c r="B100" s="47"/>
      <c r="C100" s="47"/>
      <c r="D100" s="52"/>
      <c r="E100" s="49"/>
    </row>
    <row r="101" spans="1:5" x14ac:dyDescent="0.25">
      <c r="A101" s="47"/>
      <c r="B101" s="47"/>
      <c r="C101" s="47"/>
      <c r="D101" s="52"/>
      <c r="E101" s="49"/>
    </row>
    <row r="102" spans="1:5" x14ac:dyDescent="0.25">
      <c r="A102" s="47"/>
      <c r="B102" s="47"/>
      <c r="C102" s="47"/>
      <c r="D102" s="52"/>
      <c r="E102" s="49"/>
    </row>
    <row r="103" spans="1:5" x14ac:dyDescent="0.25">
      <c r="A103" s="47"/>
      <c r="B103" s="47"/>
      <c r="C103" s="47"/>
      <c r="D103" s="52"/>
      <c r="E103" s="49"/>
    </row>
    <row r="104" spans="1:5" x14ac:dyDescent="0.25">
      <c r="A104" s="47"/>
      <c r="B104" s="47"/>
      <c r="C104" s="47"/>
      <c r="D104" s="52"/>
      <c r="E104" s="49"/>
    </row>
    <row r="105" spans="1:5" x14ac:dyDescent="0.25">
      <c r="A105" s="47"/>
      <c r="B105" s="47"/>
      <c r="C105" s="47"/>
      <c r="D105" s="52"/>
      <c r="E105" s="49"/>
    </row>
    <row r="106" spans="1:5" x14ac:dyDescent="0.25">
      <c r="A106" s="47"/>
      <c r="B106" s="47"/>
      <c r="C106" s="47"/>
      <c r="D106" s="52"/>
      <c r="E106" s="49"/>
    </row>
    <row r="107" spans="1:5" x14ac:dyDescent="0.25">
      <c r="A107" s="1"/>
      <c r="B107" s="1"/>
      <c r="C107" s="1"/>
    </row>
    <row r="108" spans="1:5" x14ac:dyDescent="0.25">
      <c r="A108" s="1"/>
      <c r="B108" s="1"/>
      <c r="C108" s="1"/>
    </row>
    <row r="109" spans="1:5" x14ac:dyDescent="0.25">
      <c r="A109" s="1"/>
      <c r="B109" s="1"/>
      <c r="C109" s="1"/>
    </row>
    <row r="110" spans="1:5" x14ac:dyDescent="0.25">
      <c r="A110" s="1"/>
      <c r="B110" s="1"/>
      <c r="C110" s="1"/>
    </row>
    <row r="111" spans="1:5" x14ac:dyDescent="0.25">
      <c r="A111" s="1"/>
      <c r="B111" s="1"/>
      <c r="C111" s="1"/>
    </row>
    <row r="112" spans="1:5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  <row r="115" spans="1:3" x14ac:dyDescent="0.25">
      <c r="A115" s="1"/>
      <c r="B115" s="1"/>
      <c r="C115" s="1"/>
    </row>
    <row r="116" spans="1:3" x14ac:dyDescent="0.25">
      <c r="A116" s="1"/>
      <c r="B116" s="1"/>
      <c r="C11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30.140625" customWidth="1"/>
  </cols>
  <sheetData>
    <row r="1" spans="1:6" ht="30" customHeight="1" thickTop="1" x14ac:dyDescent="0.25">
      <c r="A1" s="2" t="s">
        <v>0</v>
      </c>
      <c r="B1" s="78" t="s">
        <v>179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180</v>
      </c>
      <c r="C2" s="5" t="s">
        <v>3</v>
      </c>
      <c r="D2" s="184">
        <f>SUM(B6:B18)</f>
        <v>210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10000</v>
      </c>
      <c r="E3" s="187"/>
      <c r="F3" s="81">
        <v>29801172104136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-9790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60</f>
        <v>60</v>
      </c>
      <c r="C6" s="39">
        <f>+B6</f>
        <v>60</v>
      </c>
      <c r="D6" s="40" t="s">
        <v>167</v>
      </c>
      <c r="E6" s="41"/>
    </row>
    <row r="7" spans="1:6" ht="22.5" customHeight="1" x14ac:dyDescent="0.25">
      <c r="A7" s="42"/>
      <c r="B7" s="42">
        <f>80</f>
        <v>80</v>
      </c>
      <c r="C7" s="42">
        <f>C6+B7-A7</f>
        <v>140</v>
      </c>
      <c r="D7" s="40" t="s">
        <v>178</v>
      </c>
      <c r="E7" s="43"/>
    </row>
    <row r="8" spans="1:6" ht="22.5" customHeight="1" x14ac:dyDescent="0.25">
      <c r="A8" s="42"/>
      <c r="B8" s="42">
        <f>70</f>
        <v>70</v>
      </c>
      <c r="C8" s="42">
        <f t="shared" ref="C8:C26" si="0">C7+B8-A8</f>
        <v>210</v>
      </c>
      <c r="D8" s="40" t="s">
        <v>169</v>
      </c>
      <c r="E8" s="43"/>
    </row>
    <row r="9" spans="1:6" ht="22.5" customHeight="1" x14ac:dyDescent="0.25">
      <c r="A9" s="42">
        <v>10000</v>
      </c>
      <c r="B9" s="42"/>
      <c r="C9" s="42">
        <f t="shared" si="0"/>
        <v>-9790</v>
      </c>
      <c r="D9" s="40" t="s">
        <v>298</v>
      </c>
      <c r="E9" s="43">
        <v>4249</v>
      </c>
    </row>
    <row r="10" spans="1:6" ht="22.5" customHeight="1" x14ac:dyDescent="0.25">
      <c r="A10" s="42"/>
      <c r="B10" s="42"/>
      <c r="C10" s="42">
        <f t="shared" si="0"/>
        <v>-9790</v>
      </c>
      <c r="D10" s="40"/>
      <c r="E10" s="43"/>
    </row>
    <row r="11" spans="1:6" ht="22.5" customHeight="1" x14ac:dyDescent="0.25">
      <c r="A11" s="42"/>
      <c r="B11" s="42"/>
      <c r="C11" s="42">
        <f t="shared" si="0"/>
        <v>-9790</v>
      </c>
      <c r="D11" s="40"/>
      <c r="E11" s="43"/>
    </row>
    <row r="12" spans="1:6" ht="22.5" customHeight="1" x14ac:dyDescent="0.25">
      <c r="A12" s="44"/>
      <c r="B12" s="44"/>
      <c r="C12" s="42">
        <f t="shared" si="0"/>
        <v>-9790</v>
      </c>
      <c r="D12" s="40"/>
      <c r="E12" s="45"/>
      <c r="F12" s="60"/>
    </row>
    <row r="13" spans="1:6" ht="22.5" customHeight="1" x14ac:dyDescent="0.25">
      <c r="A13" s="44"/>
      <c r="B13" s="44"/>
      <c r="C13" s="42">
        <f t="shared" si="0"/>
        <v>-9790</v>
      </c>
      <c r="D13" s="40"/>
      <c r="E13" s="45"/>
    </row>
    <row r="14" spans="1:6" ht="18.75" x14ac:dyDescent="0.25">
      <c r="A14" s="44"/>
      <c r="B14" s="44"/>
      <c r="C14" s="42">
        <f t="shared" si="0"/>
        <v>-9790</v>
      </c>
      <c r="D14" s="34"/>
      <c r="E14" s="45"/>
    </row>
    <row r="15" spans="1:6" ht="18.75" x14ac:dyDescent="0.25">
      <c r="A15" s="44"/>
      <c r="B15" s="44"/>
      <c r="C15" s="42">
        <f t="shared" si="0"/>
        <v>-9790</v>
      </c>
      <c r="D15" s="35"/>
      <c r="E15" s="45"/>
    </row>
    <row r="16" spans="1:6" ht="18.75" x14ac:dyDescent="0.25">
      <c r="A16" s="44"/>
      <c r="B16" s="44"/>
      <c r="C16" s="42">
        <f t="shared" si="0"/>
        <v>-9790</v>
      </c>
      <c r="D16" s="46"/>
      <c r="E16" s="45"/>
    </row>
    <row r="17" spans="1:5" ht="18.75" x14ac:dyDescent="0.25">
      <c r="A17" s="44"/>
      <c r="B17" s="44"/>
      <c r="C17" s="42">
        <f t="shared" si="0"/>
        <v>-9790</v>
      </c>
      <c r="D17" s="46"/>
      <c r="E17" s="45"/>
    </row>
    <row r="18" spans="1:5" ht="18.75" x14ac:dyDescent="0.25">
      <c r="A18" s="44"/>
      <c r="B18" s="44"/>
      <c r="C18" s="42">
        <f t="shared" si="0"/>
        <v>-9790</v>
      </c>
      <c r="D18" s="46"/>
      <c r="E18" s="45"/>
    </row>
    <row r="19" spans="1:5" ht="18.75" x14ac:dyDescent="0.25">
      <c r="A19" s="44"/>
      <c r="B19" s="44"/>
      <c r="C19" s="42">
        <f t="shared" si="0"/>
        <v>-9790</v>
      </c>
      <c r="D19" s="46"/>
      <c r="E19" s="45"/>
    </row>
    <row r="20" spans="1:5" ht="18.75" x14ac:dyDescent="0.25">
      <c r="A20" s="44"/>
      <c r="B20" s="44"/>
      <c r="C20" s="42">
        <f t="shared" si="0"/>
        <v>-9790</v>
      </c>
      <c r="D20" s="46"/>
      <c r="E20" s="45"/>
    </row>
    <row r="21" spans="1:5" ht="18.75" x14ac:dyDescent="0.25">
      <c r="A21" s="44"/>
      <c r="B21" s="44"/>
      <c r="C21" s="42">
        <f t="shared" si="0"/>
        <v>-9790</v>
      </c>
      <c r="D21" s="46"/>
      <c r="E21" s="45"/>
    </row>
    <row r="22" spans="1:5" ht="18.75" x14ac:dyDescent="0.25">
      <c r="A22" s="44"/>
      <c r="B22" s="44"/>
      <c r="C22" s="42">
        <f t="shared" si="0"/>
        <v>-9790</v>
      </c>
      <c r="D22" s="46"/>
      <c r="E22" s="45"/>
    </row>
    <row r="23" spans="1:5" ht="18.75" x14ac:dyDescent="0.25">
      <c r="A23" s="44"/>
      <c r="B23" s="44"/>
      <c r="C23" s="42">
        <f t="shared" si="0"/>
        <v>-9790</v>
      </c>
      <c r="D23" s="46"/>
      <c r="E23" s="45"/>
    </row>
    <row r="24" spans="1:5" ht="18.75" x14ac:dyDescent="0.25">
      <c r="A24" s="44"/>
      <c r="B24" s="44"/>
      <c r="C24" s="42">
        <f t="shared" si="0"/>
        <v>-9790</v>
      </c>
      <c r="D24" s="46"/>
      <c r="E24" s="45"/>
    </row>
    <row r="25" spans="1:5" ht="18.75" x14ac:dyDescent="0.25">
      <c r="A25" s="44"/>
      <c r="B25" s="44"/>
      <c r="C25" s="42">
        <f t="shared" si="0"/>
        <v>-9790</v>
      </c>
      <c r="D25" s="46"/>
      <c r="E25" s="45"/>
    </row>
    <row r="26" spans="1:5" ht="18.75" x14ac:dyDescent="0.25">
      <c r="A26" s="44"/>
      <c r="B26" s="44"/>
      <c r="C26" s="42">
        <f t="shared" si="0"/>
        <v>-9790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"/>
  </hyperlink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78" t="s">
        <v>24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4" t="s">
        <v>182</v>
      </c>
      <c r="C2" s="5" t="s">
        <v>3</v>
      </c>
      <c r="D2" s="184">
        <f>SUM(B6:B27)</f>
        <v>21000</v>
      </c>
      <c r="E2" s="185"/>
    </row>
    <row r="3" spans="1:6" ht="36" customHeight="1" x14ac:dyDescent="0.25">
      <c r="A3" s="6" t="s">
        <v>1</v>
      </c>
      <c r="B3" s="7"/>
      <c r="C3" s="8" t="s">
        <v>183</v>
      </c>
      <c r="D3" s="186">
        <f>SUM(A6:A27)</f>
        <v>15000</v>
      </c>
      <c r="E3" s="187"/>
      <c r="F3" s="76">
        <v>28710102300397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6000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21000</v>
      </c>
      <c r="C6" s="39">
        <f>+B6</f>
        <v>21000</v>
      </c>
      <c r="D6" s="40" t="s">
        <v>43</v>
      </c>
      <c r="E6" s="41"/>
    </row>
    <row r="7" spans="1:6" ht="18.75" x14ac:dyDescent="0.25">
      <c r="A7" s="42">
        <v>5000</v>
      </c>
      <c r="B7" s="42"/>
      <c r="C7" s="42">
        <f>+C6+B7-A7</f>
        <v>16000</v>
      </c>
      <c r="D7" s="34" t="s">
        <v>233</v>
      </c>
      <c r="E7" s="43">
        <v>3415</v>
      </c>
    </row>
    <row r="8" spans="1:6" ht="18.75" x14ac:dyDescent="0.25">
      <c r="A8" s="42">
        <v>4000</v>
      </c>
      <c r="B8" s="42"/>
      <c r="C8" s="42">
        <f t="shared" ref="C8:C27" si="0">+C7+B8-A8</f>
        <v>12000</v>
      </c>
      <c r="D8" s="34" t="s">
        <v>233</v>
      </c>
      <c r="E8" s="43">
        <v>3598</v>
      </c>
    </row>
    <row r="9" spans="1:6" ht="18.75" x14ac:dyDescent="0.25">
      <c r="A9" s="44">
        <v>6000</v>
      </c>
      <c r="B9" s="44"/>
      <c r="C9" s="42">
        <f t="shared" si="0"/>
        <v>6000</v>
      </c>
      <c r="D9" s="34" t="s">
        <v>233</v>
      </c>
      <c r="E9" s="43">
        <v>3680</v>
      </c>
    </row>
    <row r="10" spans="1:6" ht="18.75" x14ac:dyDescent="0.25">
      <c r="A10" s="44"/>
      <c r="B10" s="44"/>
      <c r="C10" s="42">
        <f t="shared" si="0"/>
        <v>6000</v>
      </c>
      <c r="D10" s="34"/>
      <c r="E10" s="45"/>
    </row>
    <row r="11" spans="1:6" ht="18.75" x14ac:dyDescent="0.25">
      <c r="A11" s="44"/>
      <c r="B11" s="44"/>
      <c r="C11" s="42">
        <f t="shared" si="0"/>
        <v>6000</v>
      </c>
      <c r="D11" s="34"/>
      <c r="E11" s="45"/>
    </row>
    <row r="12" spans="1:6" ht="18.75" x14ac:dyDescent="0.25">
      <c r="A12" s="44"/>
      <c r="B12" s="44"/>
      <c r="C12" s="42">
        <f t="shared" si="0"/>
        <v>6000</v>
      </c>
      <c r="D12" s="34"/>
      <c r="E12" s="45"/>
    </row>
    <row r="13" spans="1:6" ht="18.75" x14ac:dyDescent="0.25">
      <c r="A13" s="44"/>
      <c r="B13" s="44"/>
      <c r="C13" s="42">
        <f t="shared" si="0"/>
        <v>6000</v>
      </c>
      <c r="D13" s="46"/>
      <c r="E13" s="45"/>
    </row>
    <row r="14" spans="1:6" ht="18.75" x14ac:dyDescent="0.25">
      <c r="A14" s="44"/>
      <c r="B14" s="44"/>
      <c r="C14" s="42">
        <f t="shared" si="0"/>
        <v>6000</v>
      </c>
      <c r="D14" s="46"/>
      <c r="E14" s="45"/>
    </row>
    <row r="15" spans="1:6" ht="18.75" x14ac:dyDescent="0.25">
      <c r="A15" s="44"/>
      <c r="B15" s="44"/>
      <c r="C15" s="42">
        <f t="shared" si="0"/>
        <v>6000</v>
      </c>
      <c r="D15" s="46"/>
      <c r="E15" s="45"/>
    </row>
    <row r="16" spans="1:6" ht="18.75" x14ac:dyDescent="0.25">
      <c r="A16" s="44"/>
      <c r="B16" s="44"/>
      <c r="C16" s="42">
        <f t="shared" si="0"/>
        <v>6000</v>
      </c>
      <c r="D16" s="46"/>
      <c r="E16" s="45"/>
    </row>
    <row r="17" spans="1:5" ht="18.75" x14ac:dyDescent="0.25">
      <c r="A17" s="44"/>
      <c r="B17" s="44"/>
      <c r="C17" s="42">
        <f t="shared" si="0"/>
        <v>6000</v>
      </c>
      <c r="D17" s="46"/>
      <c r="E17" s="45"/>
    </row>
    <row r="18" spans="1:5" ht="18.75" x14ac:dyDescent="0.25">
      <c r="A18" s="44"/>
      <c r="B18" s="44"/>
      <c r="C18" s="42">
        <f t="shared" si="0"/>
        <v>6000</v>
      </c>
      <c r="D18" s="46"/>
      <c r="E18" s="45"/>
    </row>
    <row r="19" spans="1:5" ht="18.75" x14ac:dyDescent="0.25">
      <c r="A19" s="44"/>
      <c r="B19" s="44"/>
      <c r="C19" s="42">
        <f t="shared" si="0"/>
        <v>6000</v>
      </c>
      <c r="D19" s="46"/>
      <c r="E19" s="45"/>
    </row>
    <row r="20" spans="1:5" ht="18.75" x14ac:dyDescent="0.25">
      <c r="A20" s="44"/>
      <c r="B20" s="44"/>
      <c r="C20" s="42">
        <f t="shared" si="0"/>
        <v>6000</v>
      </c>
      <c r="D20" s="46"/>
      <c r="E20" s="45"/>
    </row>
    <row r="21" spans="1:5" ht="18.75" x14ac:dyDescent="0.25">
      <c r="A21" s="44"/>
      <c r="B21" s="44"/>
      <c r="C21" s="42">
        <f t="shared" si="0"/>
        <v>6000</v>
      </c>
      <c r="D21" s="46"/>
      <c r="E21" s="45"/>
    </row>
    <row r="22" spans="1:5" ht="18.75" x14ac:dyDescent="0.25">
      <c r="A22" s="44"/>
      <c r="B22" s="44"/>
      <c r="C22" s="42">
        <f t="shared" si="0"/>
        <v>6000</v>
      </c>
      <c r="D22" s="46"/>
      <c r="E22" s="45"/>
    </row>
    <row r="23" spans="1:5" ht="18.75" x14ac:dyDescent="0.25">
      <c r="A23" s="44"/>
      <c r="B23" s="44"/>
      <c r="C23" s="42">
        <f t="shared" si="0"/>
        <v>6000</v>
      </c>
      <c r="D23" s="46"/>
      <c r="E23" s="45"/>
    </row>
    <row r="24" spans="1:5" ht="18.75" x14ac:dyDescent="0.25">
      <c r="A24" s="44"/>
      <c r="B24" s="44"/>
      <c r="C24" s="42">
        <f t="shared" si="0"/>
        <v>6000</v>
      </c>
      <c r="D24" s="46"/>
      <c r="E24" s="45"/>
    </row>
    <row r="25" spans="1:5" ht="18.75" x14ac:dyDescent="0.25">
      <c r="A25" s="44"/>
      <c r="B25" s="44"/>
      <c r="C25" s="42">
        <f t="shared" si="0"/>
        <v>6000</v>
      </c>
      <c r="D25" s="46"/>
      <c r="E25" s="45"/>
    </row>
    <row r="26" spans="1:5" ht="18.75" x14ac:dyDescent="0.25">
      <c r="A26" s="44"/>
      <c r="B26" s="44"/>
      <c r="C26" s="42">
        <f t="shared" si="0"/>
        <v>6000</v>
      </c>
      <c r="D26" s="46"/>
      <c r="E26" s="45"/>
    </row>
    <row r="27" spans="1:5" ht="18.75" x14ac:dyDescent="0.25">
      <c r="A27" s="44"/>
      <c r="B27" s="44"/>
      <c r="C27" s="42">
        <f t="shared" si="0"/>
        <v>6000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26.85546875" customWidth="1"/>
    <col min="7" max="11" width="18.7109375" style="57" customWidth="1"/>
  </cols>
  <sheetData>
    <row r="1" spans="1:10" ht="30" customHeight="1" thickTop="1" x14ac:dyDescent="0.25">
      <c r="A1" s="2" t="s">
        <v>0</v>
      </c>
      <c r="B1" s="78" t="s">
        <v>185</v>
      </c>
      <c r="C1" s="182" t="s">
        <v>23</v>
      </c>
      <c r="D1" s="182"/>
      <c r="E1" s="183"/>
      <c r="F1" s="118" t="s">
        <v>295</v>
      </c>
    </row>
    <row r="2" spans="1:10" ht="25.5" customHeight="1" x14ac:dyDescent="0.25">
      <c r="A2" s="3" t="s">
        <v>6</v>
      </c>
      <c r="B2" s="4" t="s">
        <v>186</v>
      </c>
      <c r="C2" s="5" t="s">
        <v>3</v>
      </c>
      <c r="D2" s="190">
        <f>SUM(B6:B19)</f>
        <v>13260</v>
      </c>
      <c r="E2" s="191"/>
    </row>
    <row r="3" spans="1:10" ht="25.5" customHeight="1" x14ac:dyDescent="0.25">
      <c r="A3" s="6" t="s">
        <v>22</v>
      </c>
      <c r="B3" s="7"/>
      <c r="C3" s="8" t="s">
        <v>4</v>
      </c>
      <c r="D3" s="186">
        <f>SUM(A6:A31)</f>
        <v>110400</v>
      </c>
      <c r="E3" s="187"/>
      <c r="F3" s="81">
        <v>29001262300116</v>
      </c>
    </row>
    <row r="4" spans="1:10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-97140</v>
      </c>
      <c r="E4" s="189"/>
    </row>
    <row r="5" spans="1:10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  <c r="G5" s="115" t="s">
        <v>287</v>
      </c>
      <c r="H5" s="115" t="s">
        <v>290</v>
      </c>
      <c r="I5" s="115" t="s">
        <v>288</v>
      </c>
      <c r="J5" s="115" t="s">
        <v>291</v>
      </c>
    </row>
    <row r="6" spans="1:10" ht="19.5" thickTop="1" x14ac:dyDescent="0.25">
      <c r="A6" s="39"/>
      <c r="B6" s="39">
        <v>13260</v>
      </c>
      <c r="C6" s="39">
        <f>+B6</f>
        <v>13260</v>
      </c>
      <c r="D6" s="50" t="s">
        <v>289</v>
      </c>
      <c r="E6" s="41"/>
      <c r="G6" s="57">
        <v>1</v>
      </c>
      <c r="H6" s="57">
        <v>4</v>
      </c>
      <c r="I6" s="57">
        <v>150</v>
      </c>
      <c r="J6" s="57">
        <f>H6*I6</f>
        <v>600</v>
      </c>
    </row>
    <row r="7" spans="1:10" ht="22.5" customHeight="1" x14ac:dyDescent="0.25">
      <c r="A7" s="42">
        <v>1000</v>
      </c>
      <c r="B7" s="42"/>
      <c r="C7" s="42">
        <f>C6+B7-A7</f>
        <v>12260</v>
      </c>
      <c r="D7" s="34" t="s">
        <v>366</v>
      </c>
      <c r="E7" s="43"/>
      <c r="G7" s="57">
        <v>2</v>
      </c>
      <c r="H7" s="57">
        <f>13*2</f>
        <v>26</v>
      </c>
      <c r="I7" s="57">
        <v>150</v>
      </c>
      <c r="J7" s="57">
        <f t="shared" ref="J7" si="0">H7*I7</f>
        <v>3900</v>
      </c>
    </row>
    <row r="8" spans="1:10" ht="22.5" customHeight="1" x14ac:dyDescent="0.25">
      <c r="A8" s="42">
        <v>50000</v>
      </c>
      <c r="B8" s="42"/>
      <c r="C8" s="42">
        <f t="shared" ref="C8:C13" si="1">C7+B8-A8</f>
        <v>-37740</v>
      </c>
      <c r="D8" s="34"/>
      <c r="E8" s="43"/>
      <c r="G8" s="57">
        <v>3</v>
      </c>
      <c r="H8" s="57">
        <v>3</v>
      </c>
      <c r="I8" s="57">
        <v>120</v>
      </c>
      <c r="J8" s="57">
        <f t="shared" ref="J8:J10" si="2">H8*I8</f>
        <v>360</v>
      </c>
    </row>
    <row r="9" spans="1:10" ht="22.5" customHeight="1" x14ac:dyDescent="0.25">
      <c r="A9" s="42">
        <f>93775-2585-1790-30000</f>
        <v>59400</v>
      </c>
      <c r="B9" s="42"/>
      <c r="C9" s="42">
        <f t="shared" si="1"/>
        <v>-97140</v>
      </c>
      <c r="D9" s="34" t="s">
        <v>367</v>
      </c>
      <c r="E9" s="43"/>
      <c r="G9" s="57">
        <v>4</v>
      </c>
      <c r="H9" s="57">
        <f>11*4</f>
        <v>44</v>
      </c>
      <c r="I9" s="57">
        <v>150</v>
      </c>
      <c r="J9" s="57">
        <f t="shared" si="2"/>
        <v>6600</v>
      </c>
    </row>
    <row r="10" spans="1:10" ht="22.5" customHeight="1" x14ac:dyDescent="0.25">
      <c r="A10" s="44"/>
      <c r="B10" s="44"/>
      <c r="C10" s="42">
        <f t="shared" si="1"/>
        <v>-97140</v>
      </c>
      <c r="D10" s="40"/>
      <c r="E10" s="45"/>
      <c r="G10" s="57">
        <v>6</v>
      </c>
      <c r="H10" s="57">
        <f>2*6</f>
        <v>12</v>
      </c>
      <c r="I10" s="57">
        <v>150</v>
      </c>
      <c r="J10" s="57">
        <f t="shared" si="2"/>
        <v>1800</v>
      </c>
    </row>
    <row r="11" spans="1:10" ht="22.5" customHeight="1" x14ac:dyDescent="0.25">
      <c r="A11" s="44"/>
      <c r="B11" s="44"/>
      <c r="C11" s="42">
        <f t="shared" si="1"/>
        <v>-97140</v>
      </c>
      <c r="D11" s="40"/>
      <c r="E11" s="45"/>
      <c r="J11" s="116">
        <f>SUM(J5:J10)</f>
        <v>13260</v>
      </c>
    </row>
    <row r="12" spans="1:10" ht="22.5" customHeight="1" x14ac:dyDescent="0.25">
      <c r="A12" s="44"/>
      <c r="B12" s="44"/>
      <c r="C12" s="42">
        <f t="shared" si="1"/>
        <v>-97140</v>
      </c>
      <c r="D12" s="40"/>
      <c r="E12" s="45"/>
      <c r="J12" s="116"/>
    </row>
    <row r="13" spans="1:10" ht="22.5" customHeight="1" x14ac:dyDescent="0.25">
      <c r="A13" s="44"/>
      <c r="B13" s="44"/>
      <c r="C13" s="42">
        <f t="shared" si="1"/>
        <v>-97140</v>
      </c>
      <c r="D13" s="40"/>
      <c r="E13" s="45"/>
    </row>
    <row r="14" spans="1:10" ht="22.5" customHeight="1" x14ac:dyDescent="0.25">
      <c r="A14" s="44"/>
      <c r="B14" s="44"/>
      <c r="C14" s="42">
        <f t="shared" ref="C14:C27" si="3">C13+B14-A14</f>
        <v>-97140</v>
      </c>
      <c r="D14" s="46"/>
      <c r="E14" s="45"/>
    </row>
    <row r="15" spans="1:10" ht="18.75" x14ac:dyDescent="0.25">
      <c r="A15" s="44"/>
      <c r="B15" s="44"/>
      <c r="C15" s="42">
        <f t="shared" si="3"/>
        <v>-97140</v>
      </c>
      <c r="D15" s="46"/>
      <c r="E15" s="45"/>
    </row>
    <row r="16" spans="1:10" ht="18.75" x14ac:dyDescent="0.25">
      <c r="A16" s="44"/>
      <c r="B16" s="44"/>
      <c r="C16" s="42">
        <f t="shared" si="3"/>
        <v>-97140</v>
      </c>
      <c r="D16" s="46"/>
      <c r="E16" s="45"/>
    </row>
    <row r="17" spans="1:5" ht="18.75" x14ac:dyDescent="0.25">
      <c r="A17" s="44"/>
      <c r="B17" s="44"/>
      <c r="C17" s="42">
        <f t="shared" si="3"/>
        <v>-97140</v>
      </c>
      <c r="D17" s="46"/>
      <c r="E17" s="45"/>
    </row>
    <row r="18" spans="1:5" ht="18.75" x14ac:dyDescent="0.25">
      <c r="A18" s="44"/>
      <c r="B18" s="44"/>
      <c r="C18" s="42">
        <f t="shared" si="3"/>
        <v>-97140</v>
      </c>
      <c r="D18" s="46"/>
      <c r="E18" s="45"/>
    </row>
    <row r="19" spans="1:5" ht="18.75" x14ac:dyDescent="0.25">
      <c r="A19" s="44"/>
      <c r="B19" s="44"/>
      <c r="C19" s="42">
        <f t="shared" si="3"/>
        <v>-97140</v>
      </c>
      <c r="D19" s="46"/>
      <c r="E19" s="45"/>
    </row>
    <row r="20" spans="1:5" ht="18.75" x14ac:dyDescent="0.25">
      <c r="A20" s="44"/>
      <c r="B20" s="44"/>
      <c r="C20" s="42">
        <f t="shared" si="3"/>
        <v>-97140</v>
      </c>
      <c r="D20" s="46"/>
      <c r="E20" s="45"/>
    </row>
    <row r="21" spans="1:5" ht="18.75" x14ac:dyDescent="0.25">
      <c r="A21" s="44"/>
      <c r="B21" s="44"/>
      <c r="C21" s="42">
        <f t="shared" si="3"/>
        <v>-97140</v>
      </c>
      <c r="D21" s="46"/>
      <c r="E21" s="45"/>
    </row>
    <row r="22" spans="1:5" ht="18.75" x14ac:dyDescent="0.25">
      <c r="A22" s="44"/>
      <c r="B22" s="44"/>
      <c r="C22" s="42">
        <f t="shared" si="3"/>
        <v>-97140</v>
      </c>
      <c r="D22" s="46"/>
      <c r="E22" s="45"/>
    </row>
    <row r="23" spans="1:5" ht="18.75" x14ac:dyDescent="0.25">
      <c r="A23" s="44"/>
      <c r="B23" s="44"/>
      <c r="C23" s="42">
        <f t="shared" si="3"/>
        <v>-97140</v>
      </c>
      <c r="D23" s="46"/>
      <c r="E23" s="45"/>
    </row>
    <row r="24" spans="1:5" ht="18.75" x14ac:dyDescent="0.25">
      <c r="A24" s="44"/>
      <c r="B24" s="44"/>
      <c r="C24" s="42">
        <f t="shared" si="3"/>
        <v>-97140</v>
      </c>
      <c r="D24" s="46"/>
      <c r="E24" s="45"/>
    </row>
    <row r="25" spans="1:5" ht="18.75" x14ac:dyDescent="0.25">
      <c r="A25" s="44"/>
      <c r="B25" s="44"/>
      <c r="C25" s="42">
        <f t="shared" si="3"/>
        <v>-97140</v>
      </c>
      <c r="D25" s="46"/>
      <c r="E25" s="45"/>
    </row>
    <row r="26" spans="1:5" ht="18.75" x14ac:dyDescent="0.25">
      <c r="A26" s="44"/>
      <c r="B26" s="44"/>
      <c r="C26" s="42">
        <f t="shared" si="3"/>
        <v>-97140</v>
      </c>
      <c r="D26" s="46"/>
      <c r="E26" s="45"/>
    </row>
    <row r="27" spans="1:5" ht="18.75" x14ac:dyDescent="0.25">
      <c r="A27" s="44"/>
      <c r="B27" s="44"/>
      <c r="C27" s="42">
        <f t="shared" si="3"/>
        <v>-97140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1"/>
      <c r="B50" s="1"/>
      <c r="C50" s="1"/>
    </row>
    <row r="51" spans="1:5" x14ac:dyDescent="0.25">
      <c r="A51" s="1"/>
      <c r="B51" s="1"/>
      <c r="C51" s="1"/>
    </row>
    <row r="52" spans="1:5" x14ac:dyDescent="0.25">
      <c r="A52" s="1"/>
      <c r="B52" s="1"/>
      <c r="C52" s="1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41.7109375" bestFit="1" customWidth="1"/>
    <col min="3" max="3" width="24.42578125" customWidth="1"/>
    <col min="4" max="4" width="53" bestFit="1" customWidth="1"/>
    <col min="5" max="5" width="25" style="22" customWidth="1"/>
    <col min="6" max="6" width="7.140625" style="57" bestFit="1" customWidth="1"/>
  </cols>
  <sheetData>
    <row r="1" spans="1:6" ht="30" customHeight="1" thickTop="1" x14ac:dyDescent="0.25">
      <c r="A1" s="2" t="s">
        <v>0</v>
      </c>
      <c r="B1" s="27" t="s">
        <v>25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45</v>
      </c>
      <c r="C2" s="5" t="s">
        <v>3</v>
      </c>
      <c r="D2" s="190">
        <f>SUM(B6:B19)</f>
        <v>22000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22000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22000</v>
      </c>
      <c r="C6" s="39">
        <f>B6</f>
        <v>22000</v>
      </c>
      <c r="D6" s="50" t="s">
        <v>46</v>
      </c>
      <c r="E6" s="41"/>
    </row>
    <row r="7" spans="1:6" ht="18.75" x14ac:dyDescent="0.25">
      <c r="A7" s="42"/>
      <c r="B7" s="42"/>
      <c r="C7" s="42">
        <f>C6+B7-A7</f>
        <v>22000</v>
      </c>
      <c r="D7" s="40"/>
      <c r="E7" s="43"/>
    </row>
    <row r="8" spans="1:6" ht="18.75" x14ac:dyDescent="0.25">
      <c r="A8" s="42"/>
      <c r="B8" s="42"/>
      <c r="C8" s="42">
        <f t="shared" ref="C8:C27" si="0">C7+B8-A8</f>
        <v>22000</v>
      </c>
      <c r="D8" s="40"/>
      <c r="E8" s="43"/>
    </row>
    <row r="9" spans="1:6" ht="18.75" x14ac:dyDescent="0.25">
      <c r="A9" s="44"/>
      <c r="B9" s="44"/>
      <c r="C9" s="42">
        <f t="shared" si="0"/>
        <v>22000</v>
      </c>
      <c r="D9" s="40"/>
      <c r="E9" s="45"/>
    </row>
    <row r="10" spans="1:6" ht="18.75" x14ac:dyDescent="0.25">
      <c r="A10" s="44"/>
      <c r="B10" s="44"/>
      <c r="C10" s="42">
        <f t="shared" si="0"/>
        <v>22000</v>
      </c>
      <c r="D10" s="46"/>
      <c r="E10" s="45"/>
    </row>
    <row r="11" spans="1:6" ht="18.75" x14ac:dyDescent="0.25">
      <c r="A11" s="44"/>
      <c r="B11" s="44"/>
      <c r="C11" s="42">
        <f t="shared" si="0"/>
        <v>22000</v>
      </c>
      <c r="D11" s="46"/>
      <c r="E11" s="45"/>
    </row>
    <row r="12" spans="1:6" ht="18.75" x14ac:dyDescent="0.25">
      <c r="A12" s="44"/>
      <c r="B12" s="44"/>
      <c r="C12" s="42">
        <f t="shared" si="0"/>
        <v>22000</v>
      </c>
      <c r="D12" s="46"/>
      <c r="E12" s="45"/>
    </row>
    <row r="13" spans="1:6" ht="18.75" x14ac:dyDescent="0.25">
      <c r="A13" s="44"/>
      <c r="B13" s="44"/>
      <c r="C13" s="42">
        <f t="shared" si="0"/>
        <v>22000</v>
      </c>
      <c r="D13" s="46"/>
      <c r="E13" s="45"/>
    </row>
    <row r="14" spans="1:6" ht="18.75" x14ac:dyDescent="0.25">
      <c r="A14" s="44"/>
      <c r="B14" s="44"/>
      <c r="C14" s="42">
        <f t="shared" si="0"/>
        <v>22000</v>
      </c>
      <c r="D14" s="46"/>
      <c r="E14" s="45"/>
    </row>
    <row r="15" spans="1:6" ht="18.75" x14ac:dyDescent="0.25">
      <c r="A15" s="44"/>
      <c r="B15" s="44"/>
      <c r="C15" s="42">
        <f t="shared" si="0"/>
        <v>22000</v>
      </c>
      <c r="D15" s="46"/>
      <c r="E15" s="45"/>
    </row>
    <row r="16" spans="1:6" ht="18.75" x14ac:dyDescent="0.25">
      <c r="A16" s="44"/>
      <c r="B16" s="44"/>
      <c r="C16" s="42">
        <f t="shared" si="0"/>
        <v>22000</v>
      </c>
      <c r="D16" s="46"/>
      <c r="E16" s="45"/>
    </row>
    <row r="17" spans="1:5" ht="18.75" x14ac:dyDescent="0.25">
      <c r="A17" s="44"/>
      <c r="B17" s="44"/>
      <c r="C17" s="42">
        <f t="shared" si="0"/>
        <v>22000</v>
      </c>
      <c r="D17" s="46"/>
      <c r="E17" s="45"/>
    </row>
    <row r="18" spans="1:5" ht="18.75" x14ac:dyDescent="0.25">
      <c r="A18" s="44"/>
      <c r="B18" s="44"/>
      <c r="C18" s="42">
        <f t="shared" si="0"/>
        <v>22000</v>
      </c>
      <c r="D18" s="46"/>
      <c r="E18" s="45"/>
    </row>
    <row r="19" spans="1:5" ht="18.75" x14ac:dyDescent="0.25">
      <c r="A19" s="44"/>
      <c r="B19" s="44"/>
      <c r="C19" s="42">
        <f t="shared" si="0"/>
        <v>22000</v>
      </c>
      <c r="D19" s="46"/>
      <c r="E19" s="45"/>
    </row>
    <row r="20" spans="1:5" ht="18.75" x14ac:dyDescent="0.25">
      <c r="A20" s="44"/>
      <c r="B20" s="44"/>
      <c r="C20" s="42">
        <f t="shared" si="0"/>
        <v>22000</v>
      </c>
      <c r="D20" s="46"/>
      <c r="E20" s="45"/>
    </row>
    <row r="21" spans="1:5" ht="18.75" x14ac:dyDescent="0.25">
      <c r="A21" s="44"/>
      <c r="B21" s="44"/>
      <c r="C21" s="42">
        <f t="shared" si="0"/>
        <v>22000</v>
      </c>
      <c r="D21" s="46"/>
      <c r="E21" s="45"/>
    </row>
    <row r="22" spans="1:5" ht="18.75" x14ac:dyDescent="0.25">
      <c r="A22" s="44"/>
      <c r="B22" s="44"/>
      <c r="C22" s="42">
        <f t="shared" si="0"/>
        <v>22000</v>
      </c>
      <c r="D22" s="46"/>
      <c r="E22" s="45"/>
    </row>
    <row r="23" spans="1:5" ht="18.75" x14ac:dyDescent="0.25">
      <c r="A23" s="44"/>
      <c r="B23" s="44"/>
      <c r="C23" s="42">
        <f t="shared" si="0"/>
        <v>22000</v>
      </c>
      <c r="D23" s="46"/>
      <c r="E23" s="45"/>
    </row>
    <row r="24" spans="1:5" ht="18.75" x14ac:dyDescent="0.25">
      <c r="A24" s="44"/>
      <c r="B24" s="44"/>
      <c r="C24" s="42">
        <f t="shared" si="0"/>
        <v>22000</v>
      </c>
      <c r="D24" s="46"/>
      <c r="E24" s="45"/>
    </row>
    <row r="25" spans="1:5" ht="18.75" x14ac:dyDescent="0.25">
      <c r="A25" s="44"/>
      <c r="B25" s="44"/>
      <c r="C25" s="42">
        <f t="shared" si="0"/>
        <v>22000</v>
      </c>
      <c r="D25" s="46"/>
      <c r="E25" s="45"/>
    </row>
    <row r="26" spans="1:5" ht="18.75" x14ac:dyDescent="0.25">
      <c r="A26" s="44"/>
      <c r="B26" s="44"/>
      <c r="C26" s="42">
        <f t="shared" si="0"/>
        <v>22000</v>
      </c>
      <c r="D26" s="46"/>
      <c r="E26" s="45"/>
    </row>
    <row r="27" spans="1:5" ht="18.75" x14ac:dyDescent="0.25">
      <c r="A27" s="44"/>
      <c r="B27" s="44"/>
      <c r="C27" s="42">
        <f t="shared" si="0"/>
        <v>22000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مجمع!A1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80" t="s">
        <v>187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190</v>
      </c>
      <c r="C2" s="5" t="s">
        <v>184</v>
      </c>
      <c r="D2" s="184">
        <f>SUM(B6:B27)</f>
        <v>154800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154800</v>
      </c>
      <c r="E3" s="187"/>
      <c r="F3" s="76"/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154800</v>
      </c>
      <c r="C6" s="39">
        <f>+B6</f>
        <v>154800</v>
      </c>
      <c r="D6" s="40" t="s">
        <v>191</v>
      </c>
      <c r="E6" s="41"/>
    </row>
    <row r="7" spans="1:6" ht="18.75" x14ac:dyDescent="0.25">
      <c r="A7" s="42"/>
      <c r="B7" s="42"/>
      <c r="C7" s="42">
        <f>+C6+B7-A7</f>
        <v>154800</v>
      </c>
      <c r="D7" s="34" t="s">
        <v>192</v>
      </c>
      <c r="E7" s="43"/>
    </row>
    <row r="8" spans="1:6" ht="18.75" x14ac:dyDescent="0.25">
      <c r="A8" s="42"/>
      <c r="B8" s="42"/>
      <c r="C8" s="42">
        <f t="shared" ref="C8:C27" si="0">+C7+B8-A8</f>
        <v>154800</v>
      </c>
      <c r="D8" s="34" t="s">
        <v>193</v>
      </c>
      <c r="E8" s="43"/>
    </row>
    <row r="9" spans="1:6" ht="18.75" x14ac:dyDescent="0.25">
      <c r="A9" s="44"/>
      <c r="B9" s="44"/>
      <c r="C9" s="42">
        <f t="shared" si="0"/>
        <v>154800</v>
      </c>
      <c r="D9" s="34" t="s">
        <v>194</v>
      </c>
      <c r="E9" s="43"/>
    </row>
    <row r="10" spans="1:6" ht="18.75" x14ac:dyDescent="0.25">
      <c r="A10" s="44"/>
      <c r="B10" s="44"/>
      <c r="C10" s="42">
        <f t="shared" si="0"/>
        <v>154800</v>
      </c>
      <c r="D10" s="34" t="s">
        <v>195</v>
      </c>
      <c r="E10" s="45"/>
    </row>
    <row r="11" spans="1:6" ht="18.75" x14ac:dyDescent="0.25">
      <c r="A11" s="97">
        <v>50000</v>
      </c>
      <c r="B11" s="44"/>
      <c r="C11" s="42">
        <f>+C10+B11-A11</f>
        <v>104800</v>
      </c>
      <c r="D11" s="84" t="s">
        <v>196</v>
      </c>
      <c r="E11" s="45">
        <v>2910</v>
      </c>
    </row>
    <row r="12" spans="1:6" ht="18.75" x14ac:dyDescent="0.25">
      <c r="A12" s="97">
        <v>50000</v>
      </c>
      <c r="B12" s="44"/>
      <c r="C12" s="42">
        <f t="shared" si="0"/>
        <v>54800</v>
      </c>
      <c r="D12" s="84" t="s">
        <v>196</v>
      </c>
      <c r="E12" s="45">
        <v>3014</v>
      </c>
    </row>
    <row r="13" spans="1:6" ht="18.75" x14ac:dyDescent="0.25">
      <c r="A13" s="97">
        <v>45000</v>
      </c>
      <c r="B13" s="44"/>
      <c r="C13" s="42">
        <f t="shared" si="0"/>
        <v>9800</v>
      </c>
      <c r="D13" s="84" t="s">
        <v>196</v>
      </c>
      <c r="E13" s="45">
        <v>3252</v>
      </c>
    </row>
    <row r="14" spans="1:6" ht="18.75" x14ac:dyDescent="0.25">
      <c r="A14" s="97">
        <v>9800</v>
      </c>
      <c r="B14" s="44"/>
      <c r="C14" s="42">
        <f t="shared" si="0"/>
        <v>0</v>
      </c>
      <c r="D14" s="158" t="s">
        <v>491</v>
      </c>
      <c r="E14" s="45">
        <v>4658</v>
      </c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A5" sqref="A5:XFD5"/>
    </sheetView>
  </sheetViews>
  <sheetFormatPr defaultRowHeight="15" x14ac:dyDescent="0.25"/>
  <cols>
    <col min="1" max="1" width="24.42578125" customWidth="1"/>
    <col min="2" max="2" width="33.42578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59" t="s">
        <v>197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199</v>
      </c>
      <c r="C2" s="5" t="s">
        <v>184</v>
      </c>
      <c r="D2" s="184">
        <f>SUM(B6:B27)</f>
        <v>18000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18000</v>
      </c>
      <c r="E3" s="187"/>
      <c r="F3" s="76">
        <v>28901100100579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18000</v>
      </c>
      <c r="C6" s="39">
        <f>+B6</f>
        <v>18000</v>
      </c>
      <c r="D6" s="40" t="s">
        <v>200</v>
      </c>
      <c r="E6" s="41"/>
      <c r="F6" t="s">
        <v>201</v>
      </c>
    </row>
    <row r="7" spans="1:6" ht="18.75" x14ac:dyDescent="0.25">
      <c r="A7" s="42">
        <v>10000</v>
      </c>
      <c r="B7" s="42"/>
      <c r="C7" s="42">
        <f>+C6+B7-A7</f>
        <v>8000</v>
      </c>
      <c r="D7" s="34" t="s">
        <v>263</v>
      </c>
      <c r="E7" s="43"/>
      <c r="F7" t="s">
        <v>202</v>
      </c>
    </row>
    <row r="8" spans="1:6" ht="18.75" x14ac:dyDescent="0.25">
      <c r="A8" s="42">
        <v>8000</v>
      </c>
      <c r="B8" s="42"/>
      <c r="C8" s="42">
        <f t="shared" ref="C8:C27" si="0">+C7+B8-A8</f>
        <v>0</v>
      </c>
      <c r="D8" s="34" t="s">
        <v>265</v>
      </c>
      <c r="E8" s="43"/>
    </row>
    <row r="9" spans="1:6" ht="18.75" x14ac:dyDescent="0.25">
      <c r="A9" s="44"/>
      <c r="B9" s="44"/>
      <c r="C9" s="42">
        <f t="shared" si="0"/>
        <v>0</v>
      </c>
      <c r="D9" s="34"/>
      <c r="E9" s="43"/>
    </row>
    <row r="10" spans="1:6" ht="18.75" x14ac:dyDescent="0.25">
      <c r="A10" s="44"/>
      <c r="B10" s="44"/>
      <c r="C10" s="42">
        <f t="shared" si="0"/>
        <v>0</v>
      </c>
      <c r="D10" s="34"/>
      <c r="E10" s="45"/>
    </row>
    <row r="11" spans="1:6" ht="18.75" x14ac:dyDescent="0.25">
      <c r="A11" s="44"/>
      <c r="B11" s="44"/>
      <c r="C11" s="42">
        <f t="shared" si="0"/>
        <v>0</v>
      </c>
      <c r="D11" s="34"/>
      <c r="E11" s="45"/>
    </row>
    <row r="12" spans="1:6" ht="18.75" x14ac:dyDescent="0.25">
      <c r="A12" s="44"/>
      <c r="B12" s="44"/>
      <c r="C12" s="42">
        <f t="shared" si="0"/>
        <v>0</v>
      </c>
      <c r="D12" s="34"/>
      <c r="E12" s="45"/>
    </row>
    <row r="13" spans="1:6" ht="18.75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A5" sqref="A5:XFD5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59" t="s">
        <v>197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373</v>
      </c>
      <c r="C2" s="5" t="s">
        <v>184</v>
      </c>
      <c r="D2" s="184">
        <f>SUM(B6:B27)</f>
        <v>18000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0</v>
      </c>
      <c r="E3" s="187"/>
      <c r="F3" s="76">
        <v>28901100100579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18000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18000</v>
      </c>
      <c r="C6" s="39">
        <f>+B6</f>
        <v>18000</v>
      </c>
      <c r="D6" s="40" t="s">
        <v>200</v>
      </c>
      <c r="E6" s="41"/>
    </row>
    <row r="7" spans="1:6" ht="18.75" x14ac:dyDescent="0.25">
      <c r="A7" s="42"/>
      <c r="B7" s="42"/>
      <c r="C7" s="42">
        <f>+C6+B7-A7</f>
        <v>18000</v>
      </c>
      <c r="D7" s="34"/>
      <c r="E7" s="43"/>
    </row>
    <row r="8" spans="1:6" ht="18.75" x14ac:dyDescent="0.25">
      <c r="A8" s="42"/>
      <c r="B8" s="42"/>
      <c r="C8" s="42">
        <f t="shared" ref="C8:C27" si="0">+C7+B8-A8</f>
        <v>18000</v>
      </c>
      <c r="D8" s="34"/>
      <c r="E8" s="43"/>
    </row>
    <row r="9" spans="1:6" ht="18.75" x14ac:dyDescent="0.25">
      <c r="A9" s="44"/>
      <c r="B9" s="44"/>
      <c r="C9" s="42">
        <f t="shared" si="0"/>
        <v>18000</v>
      </c>
      <c r="D9" s="34"/>
      <c r="E9" s="43"/>
    </row>
    <row r="10" spans="1:6" ht="18.75" x14ac:dyDescent="0.25">
      <c r="A10" s="44"/>
      <c r="B10" s="44"/>
      <c r="C10" s="42">
        <f t="shared" si="0"/>
        <v>18000</v>
      </c>
      <c r="D10" s="34"/>
      <c r="E10" s="45"/>
    </row>
    <row r="11" spans="1:6" ht="18.75" x14ac:dyDescent="0.25">
      <c r="A11" s="44"/>
      <c r="B11" s="44"/>
      <c r="C11" s="42">
        <f t="shared" si="0"/>
        <v>18000</v>
      </c>
      <c r="D11" s="34"/>
      <c r="E11" s="45"/>
    </row>
    <row r="12" spans="1:6" ht="18.75" x14ac:dyDescent="0.25">
      <c r="A12" s="44"/>
      <c r="B12" s="44"/>
      <c r="C12" s="42">
        <f t="shared" si="0"/>
        <v>18000</v>
      </c>
      <c r="D12" s="34"/>
      <c r="E12" s="45"/>
    </row>
    <row r="13" spans="1:6" ht="18.75" x14ac:dyDescent="0.25">
      <c r="A13" s="44"/>
      <c r="B13" s="44"/>
      <c r="C13" s="42">
        <f t="shared" si="0"/>
        <v>18000</v>
      </c>
      <c r="D13" s="46"/>
      <c r="E13" s="45"/>
    </row>
    <row r="14" spans="1:6" ht="18.75" x14ac:dyDescent="0.25">
      <c r="A14" s="44"/>
      <c r="B14" s="44"/>
      <c r="C14" s="42">
        <f t="shared" si="0"/>
        <v>18000</v>
      </c>
      <c r="D14" s="46"/>
      <c r="E14" s="45"/>
    </row>
    <row r="15" spans="1:6" ht="18.75" x14ac:dyDescent="0.25">
      <c r="A15" s="44"/>
      <c r="B15" s="44"/>
      <c r="C15" s="42">
        <f t="shared" si="0"/>
        <v>18000</v>
      </c>
      <c r="D15" s="46"/>
      <c r="E15" s="45"/>
    </row>
    <row r="16" spans="1:6" ht="18.75" x14ac:dyDescent="0.25">
      <c r="A16" s="44"/>
      <c r="B16" s="44"/>
      <c r="C16" s="42">
        <f t="shared" si="0"/>
        <v>18000</v>
      </c>
      <c r="D16" s="46"/>
      <c r="E16" s="45"/>
    </row>
    <row r="17" spans="1:5" ht="18.75" x14ac:dyDescent="0.25">
      <c r="A17" s="44"/>
      <c r="B17" s="44"/>
      <c r="C17" s="42">
        <f t="shared" si="0"/>
        <v>18000</v>
      </c>
      <c r="D17" s="46"/>
      <c r="E17" s="45"/>
    </row>
    <row r="18" spans="1:5" ht="18.75" x14ac:dyDescent="0.25">
      <c r="A18" s="44"/>
      <c r="B18" s="44"/>
      <c r="C18" s="42">
        <f t="shared" si="0"/>
        <v>18000</v>
      </c>
      <c r="D18" s="46"/>
      <c r="E18" s="45"/>
    </row>
    <row r="19" spans="1:5" ht="18.75" x14ac:dyDescent="0.25">
      <c r="A19" s="44"/>
      <c r="B19" s="44"/>
      <c r="C19" s="42">
        <f t="shared" si="0"/>
        <v>18000</v>
      </c>
      <c r="D19" s="46"/>
      <c r="E19" s="45"/>
    </row>
    <row r="20" spans="1:5" ht="18.75" x14ac:dyDescent="0.25">
      <c r="A20" s="44"/>
      <c r="B20" s="44"/>
      <c r="C20" s="42">
        <f t="shared" si="0"/>
        <v>18000</v>
      </c>
      <c r="D20" s="46"/>
      <c r="E20" s="45"/>
    </row>
    <row r="21" spans="1:5" ht="18.75" x14ac:dyDescent="0.25">
      <c r="A21" s="44"/>
      <c r="B21" s="44"/>
      <c r="C21" s="42">
        <f t="shared" si="0"/>
        <v>18000</v>
      </c>
      <c r="D21" s="46"/>
      <c r="E21" s="45"/>
    </row>
    <row r="22" spans="1:5" ht="18.75" x14ac:dyDescent="0.25">
      <c r="A22" s="44"/>
      <c r="B22" s="44"/>
      <c r="C22" s="42">
        <f t="shared" si="0"/>
        <v>18000</v>
      </c>
      <c r="D22" s="46"/>
      <c r="E22" s="45"/>
    </row>
    <row r="23" spans="1:5" ht="18.75" x14ac:dyDescent="0.25">
      <c r="A23" s="44"/>
      <c r="B23" s="44"/>
      <c r="C23" s="42">
        <f t="shared" si="0"/>
        <v>18000</v>
      </c>
      <c r="D23" s="46"/>
      <c r="E23" s="45"/>
    </row>
    <row r="24" spans="1:5" ht="18.75" x14ac:dyDescent="0.25">
      <c r="A24" s="44"/>
      <c r="B24" s="44"/>
      <c r="C24" s="42">
        <f t="shared" si="0"/>
        <v>18000</v>
      </c>
      <c r="D24" s="46"/>
      <c r="E24" s="45"/>
    </row>
    <row r="25" spans="1:5" ht="18.75" x14ac:dyDescent="0.25">
      <c r="A25" s="44"/>
      <c r="B25" s="44"/>
      <c r="C25" s="42">
        <f t="shared" si="0"/>
        <v>18000</v>
      </c>
      <c r="D25" s="46"/>
      <c r="E25" s="45"/>
    </row>
    <row r="26" spans="1:5" ht="18.75" x14ac:dyDescent="0.25">
      <c r="A26" s="44"/>
      <c r="B26" s="44"/>
      <c r="C26" s="42">
        <f t="shared" si="0"/>
        <v>18000</v>
      </c>
      <c r="D26" s="46"/>
      <c r="E26" s="45"/>
    </row>
    <row r="27" spans="1:5" ht="18.75" x14ac:dyDescent="0.25">
      <c r="A27" s="44"/>
      <c r="B27" s="44"/>
      <c r="C27" s="42">
        <f t="shared" si="0"/>
        <v>18000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A5" sqref="A5:XFD5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59" t="s">
        <v>197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203</v>
      </c>
      <c r="C2" s="5" t="s">
        <v>184</v>
      </c>
      <c r="D2" s="184">
        <f>SUM(B6:B27)</f>
        <v>18000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18000</v>
      </c>
      <c r="E3" s="187"/>
      <c r="F3" s="76">
        <v>28901100100579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18000</v>
      </c>
      <c r="C6" s="39">
        <f>+B6</f>
        <v>18000</v>
      </c>
      <c r="D6" s="40" t="s">
        <v>200</v>
      </c>
      <c r="E6" s="41"/>
      <c r="F6" t="s">
        <v>201</v>
      </c>
    </row>
    <row r="7" spans="1:6" ht="18.75" x14ac:dyDescent="0.25">
      <c r="A7" s="42">
        <v>10000</v>
      </c>
      <c r="B7" s="42"/>
      <c r="C7" s="42">
        <f>+C6+B7-A7</f>
        <v>8000</v>
      </c>
      <c r="D7" s="34" t="s">
        <v>263</v>
      </c>
      <c r="E7" s="43"/>
      <c r="F7" t="s">
        <v>202</v>
      </c>
    </row>
    <row r="8" spans="1:6" ht="18.75" x14ac:dyDescent="0.25">
      <c r="A8" s="42">
        <v>8000</v>
      </c>
      <c r="B8" s="42"/>
      <c r="C8" s="42">
        <f t="shared" ref="C8:C27" si="0">+C7+B8-A8</f>
        <v>0</v>
      </c>
      <c r="D8" s="34" t="s">
        <v>264</v>
      </c>
      <c r="E8" s="43"/>
    </row>
    <row r="9" spans="1:6" ht="18.75" x14ac:dyDescent="0.25">
      <c r="A9" s="44"/>
      <c r="B9" s="44"/>
      <c r="C9" s="42">
        <f t="shared" si="0"/>
        <v>0</v>
      </c>
      <c r="D9" s="34"/>
      <c r="E9" s="43"/>
    </row>
    <row r="10" spans="1:6" ht="18.75" x14ac:dyDescent="0.25">
      <c r="A10" s="44"/>
      <c r="B10" s="44"/>
      <c r="C10" s="42">
        <f t="shared" si="0"/>
        <v>0</v>
      </c>
      <c r="D10" s="34"/>
      <c r="E10" s="45"/>
    </row>
    <row r="11" spans="1:6" ht="18.75" x14ac:dyDescent="0.25">
      <c r="A11" s="44"/>
      <c r="B11" s="44"/>
      <c r="C11" s="42">
        <f t="shared" si="0"/>
        <v>0</v>
      </c>
      <c r="D11" s="34"/>
      <c r="E11" s="45"/>
    </row>
    <row r="12" spans="1:6" ht="18.75" x14ac:dyDescent="0.25">
      <c r="A12" s="44"/>
      <c r="B12" s="44"/>
      <c r="C12" s="42">
        <f t="shared" si="0"/>
        <v>0</v>
      </c>
      <c r="D12" s="34"/>
      <c r="E12" s="45"/>
    </row>
    <row r="13" spans="1:6" ht="18.75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rightToLeft="1" workbookViewId="0">
      <pane ySplit="5" topLeftCell="A24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5.28515625" customWidth="1"/>
    <col min="3" max="3" width="24.42578125" customWidth="1"/>
    <col min="4" max="4" width="40.57031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59" t="s">
        <v>204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205</v>
      </c>
      <c r="C2" s="5" t="s">
        <v>184</v>
      </c>
      <c r="D2" s="184">
        <f>SUM(B6:B45)</f>
        <v>101800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SUM(A6:A45)</f>
        <v>56000</v>
      </c>
      <c r="E3" s="187"/>
      <c r="F3" s="76">
        <v>29211162300059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45800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33000</v>
      </c>
      <c r="C6" s="39">
        <f>+B6</f>
        <v>33000</v>
      </c>
      <c r="D6" s="40" t="s">
        <v>205</v>
      </c>
      <c r="E6" s="41"/>
      <c r="F6" s="48" t="s">
        <v>208</v>
      </c>
    </row>
    <row r="7" spans="1:6" ht="18.75" x14ac:dyDescent="0.25">
      <c r="A7" s="42"/>
      <c r="B7" s="42">
        <v>800</v>
      </c>
      <c r="C7" s="42">
        <f>+C6+B7-A7</f>
        <v>33800</v>
      </c>
      <c r="D7" s="34" t="s">
        <v>207</v>
      </c>
      <c r="E7" s="43"/>
    </row>
    <row r="8" spans="1:6" ht="18.75" x14ac:dyDescent="0.25">
      <c r="A8" s="42"/>
      <c r="B8" s="42">
        <v>4000</v>
      </c>
      <c r="C8" s="42">
        <f t="shared" ref="C8:C17" si="0">+C7+B8-A8</f>
        <v>37800</v>
      </c>
      <c r="D8" s="34" t="s">
        <v>474</v>
      </c>
      <c r="E8" s="43"/>
    </row>
    <row r="9" spans="1:6" ht="18.75" x14ac:dyDescent="0.25">
      <c r="A9" s="42"/>
      <c r="B9" s="42">
        <v>8000</v>
      </c>
      <c r="C9" s="42">
        <f t="shared" si="0"/>
        <v>45800</v>
      </c>
      <c r="D9" s="34" t="s">
        <v>475</v>
      </c>
      <c r="E9" s="43"/>
    </row>
    <row r="10" spans="1:6" ht="18.75" x14ac:dyDescent="0.25">
      <c r="A10" s="42"/>
      <c r="B10" s="42">
        <v>8000</v>
      </c>
      <c r="C10" s="42">
        <f t="shared" si="0"/>
        <v>53800</v>
      </c>
      <c r="D10" s="34" t="s">
        <v>476</v>
      </c>
      <c r="E10" s="43"/>
    </row>
    <row r="11" spans="1:6" ht="18.75" x14ac:dyDescent="0.25">
      <c r="A11" s="42"/>
      <c r="B11" s="42">
        <v>8000</v>
      </c>
      <c r="C11" s="42">
        <f t="shared" si="0"/>
        <v>61800</v>
      </c>
      <c r="D11" s="34" t="s">
        <v>462</v>
      </c>
      <c r="E11" s="43"/>
    </row>
    <row r="12" spans="1:6" ht="18.75" x14ac:dyDescent="0.25">
      <c r="A12" s="42"/>
      <c r="B12" s="42">
        <v>8000</v>
      </c>
      <c r="C12" s="42">
        <f t="shared" si="0"/>
        <v>69800</v>
      </c>
      <c r="D12" s="34" t="s">
        <v>463</v>
      </c>
      <c r="E12" s="43"/>
    </row>
    <row r="13" spans="1:6" ht="18.75" x14ac:dyDescent="0.25">
      <c r="A13" s="42"/>
      <c r="B13" s="42">
        <v>8000</v>
      </c>
      <c r="C13" s="42">
        <f t="shared" si="0"/>
        <v>77800</v>
      </c>
      <c r="D13" s="34" t="s">
        <v>464</v>
      </c>
      <c r="E13" s="43"/>
    </row>
    <row r="14" spans="1:6" ht="18.75" x14ac:dyDescent="0.25">
      <c r="A14" s="42"/>
      <c r="B14" s="42">
        <v>8000</v>
      </c>
      <c r="C14" s="42">
        <f t="shared" si="0"/>
        <v>85800</v>
      </c>
      <c r="D14" s="34" t="s">
        <v>465</v>
      </c>
      <c r="E14" s="43"/>
    </row>
    <row r="15" spans="1:6" ht="18.75" x14ac:dyDescent="0.25">
      <c r="A15" s="42"/>
      <c r="B15" s="42">
        <v>8000</v>
      </c>
      <c r="C15" s="42">
        <f t="shared" si="0"/>
        <v>93800</v>
      </c>
      <c r="D15" s="34" t="s">
        <v>466</v>
      </c>
      <c r="E15" s="43"/>
    </row>
    <row r="16" spans="1:6" ht="18.75" x14ac:dyDescent="0.25">
      <c r="A16" s="42"/>
      <c r="B16" s="42">
        <v>8000</v>
      </c>
      <c r="C16" s="42">
        <f t="shared" si="0"/>
        <v>101800</v>
      </c>
      <c r="D16" s="34" t="s">
        <v>473</v>
      </c>
      <c r="E16" s="43"/>
    </row>
    <row r="17" spans="1:5" ht="18.75" x14ac:dyDescent="0.25">
      <c r="A17" s="42">
        <v>14500</v>
      </c>
      <c r="B17" s="42"/>
      <c r="C17" s="42">
        <f t="shared" si="0"/>
        <v>87300</v>
      </c>
      <c r="D17" s="34" t="s">
        <v>240</v>
      </c>
      <c r="E17" s="98">
        <v>45469</v>
      </c>
    </row>
    <row r="18" spans="1:5" ht="18.75" x14ac:dyDescent="0.25">
      <c r="A18" s="44">
        <v>500</v>
      </c>
      <c r="B18" s="44"/>
      <c r="C18" s="42">
        <f t="shared" ref="C18:C45" si="1">+C17+B18-A18</f>
        <v>86800</v>
      </c>
      <c r="D18" s="34" t="s">
        <v>241</v>
      </c>
      <c r="E18" s="98">
        <v>45470</v>
      </c>
    </row>
    <row r="19" spans="1:5" ht="18.75" x14ac:dyDescent="0.25">
      <c r="A19" s="44">
        <v>500</v>
      </c>
      <c r="B19" s="44"/>
      <c r="C19" s="42">
        <f t="shared" si="1"/>
        <v>86300</v>
      </c>
      <c r="D19" s="34" t="s">
        <v>241</v>
      </c>
      <c r="E19" s="98">
        <v>45472</v>
      </c>
    </row>
    <row r="20" spans="1:5" ht="18.75" x14ac:dyDescent="0.25">
      <c r="A20" s="44">
        <v>1000</v>
      </c>
      <c r="B20" s="44"/>
      <c r="C20" s="42">
        <f t="shared" si="1"/>
        <v>85300</v>
      </c>
      <c r="D20" s="34" t="s">
        <v>241</v>
      </c>
      <c r="E20" s="98">
        <v>45475</v>
      </c>
    </row>
    <row r="21" spans="1:5" ht="18.75" x14ac:dyDescent="0.25">
      <c r="A21" s="44">
        <v>1000</v>
      </c>
      <c r="B21" s="44"/>
      <c r="C21" s="42">
        <f t="shared" si="1"/>
        <v>84300</v>
      </c>
      <c r="D21" s="46" t="s">
        <v>241</v>
      </c>
      <c r="E21" s="98">
        <v>45476</v>
      </c>
    </row>
    <row r="22" spans="1:5" ht="18.75" x14ac:dyDescent="0.25">
      <c r="A22" s="44">
        <v>1000</v>
      </c>
      <c r="B22" s="44"/>
      <c r="C22" s="42">
        <f t="shared" si="1"/>
        <v>83300</v>
      </c>
      <c r="D22" s="46" t="s">
        <v>241</v>
      </c>
      <c r="E22" s="98">
        <v>45480</v>
      </c>
    </row>
    <row r="23" spans="1:5" ht="18.75" x14ac:dyDescent="0.25">
      <c r="A23" s="44">
        <v>500</v>
      </c>
      <c r="B23" s="44"/>
      <c r="C23" s="42">
        <f t="shared" si="1"/>
        <v>82800</v>
      </c>
      <c r="D23" s="46" t="s">
        <v>241</v>
      </c>
      <c r="E23" s="98">
        <v>45481</v>
      </c>
    </row>
    <row r="24" spans="1:5" ht="18.75" x14ac:dyDescent="0.25">
      <c r="A24" s="44">
        <v>1000</v>
      </c>
      <c r="B24" s="44"/>
      <c r="C24" s="42">
        <f t="shared" si="1"/>
        <v>81800</v>
      </c>
      <c r="D24" s="46" t="s">
        <v>241</v>
      </c>
      <c r="E24" s="98">
        <v>45487</v>
      </c>
    </row>
    <row r="25" spans="1:5" ht="18.75" x14ac:dyDescent="0.25">
      <c r="A25" s="44">
        <v>1000</v>
      </c>
      <c r="B25" s="44"/>
      <c r="C25" s="42">
        <f t="shared" si="1"/>
        <v>80800</v>
      </c>
      <c r="D25" s="46" t="s">
        <v>241</v>
      </c>
      <c r="E25" s="98">
        <v>45490</v>
      </c>
    </row>
    <row r="26" spans="1:5" ht="18.75" x14ac:dyDescent="0.25">
      <c r="A26" s="44">
        <v>1000</v>
      </c>
      <c r="B26" s="44"/>
      <c r="C26" s="42">
        <f t="shared" si="1"/>
        <v>79800</v>
      </c>
      <c r="D26" s="46" t="s">
        <v>241</v>
      </c>
      <c r="E26" s="98">
        <v>45493</v>
      </c>
    </row>
    <row r="27" spans="1:5" ht="18.75" x14ac:dyDescent="0.25">
      <c r="A27" s="44">
        <v>5000</v>
      </c>
      <c r="B27" s="44"/>
      <c r="C27" s="42">
        <f t="shared" si="1"/>
        <v>74800</v>
      </c>
      <c r="D27" s="46" t="s">
        <v>241</v>
      </c>
      <c r="E27" s="98">
        <v>45508</v>
      </c>
    </row>
    <row r="28" spans="1:5" ht="18.75" x14ac:dyDescent="0.25">
      <c r="A28" s="44">
        <v>1000</v>
      </c>
      <c r="B28" s="44"/>
      <c r="C28" s="42">
        <f t="shared" si="1"/>
        <v>73800</v>
      </c>
      <c r="D28" s="46" t="s">
        <v>241</v>
      </c>
      <c r="E28" s="98">
        <v>45508</v>
      </c>
    </row>
    <row r="29" spans="1:5" ht="18.75" x14ac:dyDescent="0.25">
      <c r="A29" s="44">
        <v>2000</v>
      </c>
      <c r="B29" s="44"/>
      <c r="C29" s="42">
        <f t="shared" si="1"/>
        <v>71800</v>
      </c>
      <c r="D29" s="46" t="s">
        <v>241</v>
      </c>
      <c r="E29" s="98">
        <v>45634</v>
      </c>
    </row>
    <row r="30" spans="1:5" ht="18.75" x14ac:dyDescent="0.25">
      <c r="A30" s="44">
        <v>10000</v>
      </c>
      <c r="B30" s="44"/>
      <c r="C30" s="42">
        <f t="shared" si="1"/>
        <v>61800</v>
      </c>
      <c r="D30" s="46" t="s">
        <v>241</v>
      </c>
      <c r="E30" s="98">
        <v>45360</v>
      </c>
    </row>
    <row r="31" spans="1:5" ht="18.75" x14ac:dyDescent="0.25">
      <c r="A31" s="44">
        <v>630</v>
      </c>
      <c r="B31" s="44"/>
      <c r="C31" s="42">
        <f t="shared" si="1"/>
        <v>61170</v>
      </c>
      <c r="D31" s="46" t="s">
        <v>241</v>
      </c>
      <c r="E31" s="98">
        <v>45391</v>
      </c>
    </row>
    <row r="32" spans="1:5" ht="18.75" x14ac:dyDescent="0.25">
      <c r="A32" s="44">
        <v>2600</v>
      </c>
      <c r="B32" s="44"/>
      <c r="C32" s="42">
        <f t="shared" si="1"/>
        <v>58570</v>
      </c>
      <c r="D32" s="46" t="s">
        <v>411</v>
      </c>
      <c r="E32" s="98">
        <v>45485</v>
      </c>
    </row>
    <row r="33" spans="1:5" ht="18.75" x14ac:dyDescent="0.25">
      <c r="A33" s="44">
        <v>1000</v>
      </c>
      <c r="B33" s="44"/>
      <c r="C33" s="42">
        <f t="shared" si="1"/>
        <v>57570</v>
      </c>
      <c r="D33" s="46" t="s">
        <v>411</v>
      </c>
      <c r="E33" s="98">
        <v>45489</v>
      </c>
    </row>
    <row r="34" spans="1:5" ht="18.75" x14ac:dyDescent="0.25">
      <c r="A34" s="44">
        <v>1000</v>
      </c>
      <c r="B34" s="44"/>
      <c r="C34" s="42">
        <f t="shared" si="1"/>
        <v>56570</v>
      </c>
      <c r="D34" s="46" t="s">
        <v>411</v>
      </c>
      <c r="E34" s="98">
        <v>45489</v>
      </c>
    </row>
    <row r="35" spans="1:5" ht="18.75" x14ac:dyDescent="0.25">
      <c r="A35" s="44">
        <v>7770</v>
      </c>
      <c r="B35" s="44"/>
      <c r="C35" s="42">
        <f t="shared" si="1"/>
        <v>48800</v>
      </c>
      <c r="D35" s="46" t="s">
        <v>477</v>
      </c>
      <c r="E35" s="98">
        <v>45592</v>
      </c>
    </row>
    <row r="36" spans="1:5" ht="18.75" x14ac:dyDescent="0.25">
      <c r="A36" s="44">
        <v>3000</v>
      </c>
      <c r="B36" s="44"/>
      <c r="C36" s="42">
        <f t="shared" si="1"/>
        <v>45800</v>
      </c>
      <c r="D36" s="46" t="s">
        <v>477</v>
      </c>
      <c r="E36" s="98">
        <v>45602</v>
      </c>
    </row>
    <row r="37" spans="1:5" ht="18.75" x14ac:dyDescent="0.25">
      <c r="A37" s="44"/>
      <c r="B37" s="44"/>
      <c r="C37" s="42">
        <f t="shared" si="1"/>
        <v>45800</v>
      </c>
      <c r="D37" s="46"/>
      <c r="E37" s="98"/>
    </row>
    <row r="38" spans="1:5" ht="18.75" x14ac:dyDescent="0.25">
      <c r="A38" s="44"/>
      <c r="B38" s="44"/>
      <c r="C38" s="42">
        <f t="shared" si="1"/>
        <v>45800</v>
      </c>
      <c r="D38" s="46"/>
      <c r="E38" s="98"/>
    </row>
    <row r="39" spans="1:5" ht="18.75" x14ac:dyDescent="0.25">
      <c r="A39" s="44"/>
      <c r="B39" s="44"/>
      <c r="C39" s="42">
        <f t="shared" si="1"/>
        <v>45800</v>
      </c>
      <c r="D39" s="46"/>
      <c r="E39" s="98"/>
    </row>
    <row r="40" spans="1:5" ht="18.75" x14ac:dyDescent="0.25">
      <c r="A40" s="44"/>
      <c r="B40" s="44"/>
      <c r="C40" s="42">
        <f t="shared" si="1"/>
        <v>45800</v>
      </c>
      <c r="D40" s="46"/>
      <c r="E40" s="98"/>
    </row>
    <row r="41" spans="1:5" ht="18.75" x14ac:dyDescent="0.25">
      <c r="A41" s="44"/>
      <c r="B41" s="44"/>
      <c r="C41" s="42">
        <f t="shared" si="1"/>
        <v>45800</v>
      </c>
      <c r="D41" s="46"/>
      <c r="E41" s="98"/>
    </row>
    <row r="42" spans="1:5" ht="18.75" x14ac:dyDescent="0.25">
      <c r="A42" s="44"/>
      <c r="B42" s="44"/>
      <c r="C42" s="42">
        <f t="shared" si="1"/>
        <v>45800</v>
      </c>
      <c r="D42" s="46"/>
      <c r="E42" s="98"/>
    </row>
    <row r="43" spans="1:5" ht="18.75" x14ac:dyDescent="0.25">
      <c r="A43" s="44"/>
      <c r="B43" s="44"/>
      <c r="C43" s="42">
        <f t="shared" si="1"/>
        <v>45800</v>
      </c>
      <c r="D43" s="46"/>
      <c r="E43" s="98"/>
    </row>
    <row r="44" spans="1:5" ht="18.75" x14ac:dyDescent="0.25">
      <c r="A44" s="44"/>
      <c r="B44" s="44"/>
      <c r="C44" s="42">
        <f t="shared" si="1"/>
        <v>45800</v>
      </c>
      <c r="D44" s="46"/>
      <c r="E44" s="98"/>
    </row>
    <row r="45" spans="1:5" ht="18.75" x14ac:dyDescent="0.25">
      <c r="A45" s="44"/>
      <c r="B45" s="44"/>
      <c r="C45" s="42">
        <f t="shared" si="1"/>
        <v>45800</v>
      </c>
      <c r="D45" s="46"/>
      <c r="E45" s="98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47"/>
      <c r="B55" s="47"/>
      <c r="C55" s="47"/>
      <c r="D55" s="48"/>
      <c r="E55" s="49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  <row r="115" spans="1:3" x14ac:dyDescent="0.25">
      <c r="A115" s="1"/>
      <c r="B115" s="1"/>
      <c r="C115" s="1"/>
    </row>
    <row r="116" spans="1:3" x14ac:dyDescent="0.25">
      <c r="A116" s="1"/>
      <c r="B116" s="1"/>
      <c r="C116" s="1"/>
    </row>
    <row r="117" spans="1:3" x14ac:dyDescent="0.25">
      <c r="A117" s="1"/>
      <c r="B117" s="1"/>
      <c r="C117" s="1"/>
    </row>
    <row r="118" spans="1:3" x14ac:dyDescent="0.25">
      <c r="A118" s="1"/>
      <c r="B118" s="1"/>
      <c r="C118" s="1"/>
    </row>
    <row r="119" spans="1:3" x14ac:dyDescent="0.25">
      <c r="A119" s="1"/>
      <c r="B119" s="1"/>
      <c r="C119" s="1"/>
    </row>
    <row r="120" spans="1:3" x14ac:dyDescent="0.25">
      <c r="A120" s="1"/>
      <c r="B120" s="1"/>
      <c r="C120" s="1"/>
    </row>
    <row r="121" spans="1:3" x14ac:dyDescent="0.25">
      <c r="A121" s="1"/>
      <c r="B121" s="1"/>
      <c r="C121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showGridLines="0" rightToLeft="1" workbookViewId="0">
      <pane ySplit="4" topLeftCell="A5" activePane="bottomLeft" state="frozen"/>
      <selection pane="bottomLeft" activeCell="D12" sqref="D12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5.28515625" bestFit="1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210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211</v>
      </c>
      <c r="C2" s="5" t="s">
        <v>3</v>
      </c>
      <c r="D2" s="184">
        <f>SUM(B6:B16)</f>
        <v>32000</v>
      </c>
      <c r="E2" s="185"/>
    </row>
    <row r="3" spans="1:6" ht="25.5" customHeight="1" x14ac:dyDescent="0.25">
      <c r="A3" s="6" t="s">
        <v>22</v>
      </c>
      <c r="B3" s="7" t="s">
        <v>327</v>
      </c>
      <c r="C3" s="8" t="s">
        <v>4</v>
      </c>
      <c r="D3" s="186">
        <f>SUM(A6:A28)</f>
        <v>32000</v>
      </c>
      <c r="E3" s="187"/>
      <c r="F3" s="75">
        <v>29012172301514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1.75" thickTop="1" x14ac:dyDescent="0.25">
      <c r="A6" s="87"/>
      <c r="B6" s="87">
        <v>22000</v>
      </c>
      <c r="C6" s="87">
        <f>+B6</f>
        <v>22000</v>
      </c>
      <c r="D6" s="73" t="s">
        <v>212</v>
      </c>
      <c r="E6" s="88" t="s">
        <v>499</v>
      </c>
    </row>
    <row r="7" spans="1:6" ht="21" x14ac:dyDescent="0.25">
      <c r="A7" s="89">
        <v>3500</v>
      </c>
      <c r="B7" s="89"/>
      <c r="C7" s="89">
        <f>+C6+B7-A7</f>
        <v>18500</v>
      </c>
      <c r="D7" s="73" t="s">
        <v>298</v>
      </c>
      <c r="E7" s="90">
        <v>4047</v>
      </c>
    </row>
    <row r="8" spans="1:6" ht="21" x14ac:dyDescent="0.25">
      <c r="A8" s="89">
        <v>3000</v>
      </c>
      <c r="B8" s="89"/>
      <c r="C8" s="89">
        <f t="shared" ref="C8:C18" si="0">+C7+B8-A8</f>
        <v>15500</v>
      </c>
      <c r="D8" s="73" t="s">
        <v>298</v>
      </c>
      <c r="E8" s="90">
        <v>4092</v>
      </c>
    </row>
    <row r="9" spans="1:6" ht="21" x14ac:dyDescent="0.25">
      <c r="A9" s="89">
        <v>9000</v>
      </c>
      <c r="B9" s="91"/>
      <c r="C9" s="89">
        <f t="shared" si="0"/>
        <v>6500</v>
      </c>
      <c r="D9" s="73" t="s">
        <v>298</v>
      </c>
      <c r="E9" s="90">
        <v>4108</v>
      </c>
    </row>
    <row r="10" spans="1:6" ht="21" x14ac:dyDescent="0.25">
      <c r="A10" s="91">
        <v>2100</v>
      </c>
      <c r="B10" s="91"/>
      <c r="C10" s="89">
        <f t="shared" si="0"/>
        <v>4400</v>
      </c>
      <c r="D10" s="73" t="s">
        <v>298</v>
      </c>
      <c r="E10" s="92">
        <v>4191</v>
      </c>
    </row>
    <row r="11" spans="1:6" ht="21" x14ac:dyDescent="0.25">
      <c r="A11" s="91">
        <v>4400</v>
      </c>
      <c r="B11" s="91"/>
      <c r="C11" s="89">
        <f t="shared" si="0"/>
        <v>0</v>
      </c>
      <c r="D11" s="73" t="s">
        <v>298</v>
      </c>
      <c r="E11" s="92">
        <v>4763</v>
      </c>
    </row>
    <row r="12" spans="1:6" ht="21" x14ac:dyDescent="0.25">
      <c r="A12" s="91"/>
      <c r="B12" s="91">
        <v>10000</v>
      </c>
      <c r="C12" s="89">
        <f t="shared" si="0"/>
        <v>10000</v>
      </c>
      <c r="D12" s="93" t="s">
        <v>498</v>
      </c>
      <c r="E12" s="92" t="s">
        <v>499</v>
      </c>
    </row>
    <row r="13" spans="1:6" ht="21" x14ac:dyDescent="0.25">
      <c r="A13" s="91">
        <v>1000</v>
      </c>
      <c r="B13" s="91"/>
      <c r="C13" s="89">
        <f t="shared" si="0"/>
        <v>9000</v>
      </c>
      <c r="D13" s="93" t="s">
        <v>298</v>
      </c>
      <c r="E13" s="92">
        <v>4796</v>
      </c>
    </row>
    <row r="14" spans="1:6" ht="21" x14ac:dyDescent="0.25">
      <c r="A14" s="91">
        <v>4000</v>
      </c>
      <c r="B14" s="91"/>
      <c r="C14" s="89">
        <f t="shared" si="0"/>
        <v>5000</v>
      </c>
      <c r="D14" s="93" t="s">
        <v>298</v>
      </c>
      <c r="E14" s="92">
        <v>4812</v>
      </c>
    </row>
    <row r="15" spans="1:6" ht="21" x14ac:dyDescent="0.25">
      <c r="A15" s="91">
        <v>5000</v>
      </c>
      <c r="B15" s="91"/>
      <c r="C15" s="89">
        <f t="shared" si="0"/>
        <v>0</v>
      </c>
      <c r="D15" s="93" t="s">
        <v>298</v>
      </c>
      <c r="E15" s="92">
        <v>4877</v>
      </c>
    </row>
    <row r="16" spans="1:6" ht="21" x14ac:dyDescent="0.25">
      <c r="A16" s="91"/>
      <c r="B16" s="91"/>
      <c r="C16" s="89">
        <f t="shared" si="0"/>
        <v>0</v>
      </c>
      <c r="D16" s="93"/>
      <c r="E16" s="92"/>
    </row>
    <row r="17" spans="1:5" ht="21" x14ac:dyDescent="0.25">
      <c r="A17" s="91"/>
      <c r="B17" s="91"/>
      <c r="C17" s="89">
        <f t="shared" si="0"/>
        <v>0</v>
      </c>
      <c r="D17" s="93"/>
      <c r="E17" s="92"/>
    </row>
    <row r="18" spans="1:5" ht="21" x14ac:dyDescent="0.25">
      <c r="A18" s="91"/>
      <c r="B18" s="91"/>
      <c r="C18" s="89">
        <f t="shared" si="0"/>
        <v>0</v>
      </c>
      <c r="D18" s="93"/>
      <c r="E18" s="92"/>
    </row>
    <row r="19" spans="1:5" ht="21" x14ac:dyDescent="0.25">
      <c r="A19" s="91"/>
      <c r="B19" s="91"/>
      <c r="C19" s="89">
        <f t="shared" ref="C19:C24" si="1">+C18+B19-A19</f>
        <v>0</v>
      </c>
      <c r="D19" s="93"/>
      <c r="E19" s="92"/>
    </row>
    <row r="20" spans="1:5" ht="21" x14ac:dyDescent="0.25">
      <c r="A20" s="91"/>
      <c r="B20" s="91"/>
      <c r="C20" s="89">
        <f t="shared" si="1"/>
        <v>0</v>
      </c>
      <c r="D20" s="93"/>
      <c r="E20" s="92"/>
    </row>
    <row r="21" spans="1:5" ht="21" x14ac:dyDescent="0.25">
      <c r="A21" s="91"/>
      <c r="B21" s="91"/>
      <c r="C21" s="89">
        <f t="shared" si="1"/>
        <v>0</v>
      </c>
      <c r="D21" s="93"/>
      <c r="E21" s="92"/>
    </row>
    <row r="22" spans="1:5" ht="21" x14ac:dyDescent="0.25">
      <c r="A22" s="91"/>
      <c r="B22" s="91"/>
      <c r="C22" s="89">
        <f t="shared" si="1"/>
        <v>0</v>
      </c>
      <c r="D22" s="93"/>
      <c r="E22" s="92"/>
    </row>
    <row r="23" spans="1:5" ht="21" x14ac:dyDescent="0.25">
      <c r="A23" s="91"/>
      <c r="B23" s="91"/>
      <c r="C23" s="89">
        <f t="shared" si="1"/>
        <v>0</v>
      </c>
      <c r="D23" s="93"/>
      <c r="E23" s="92"/>
    </row>
    <row r="24" spans="1:5" ht="21" x14ac:dyDescent="0.25">
      <c r="A24" s="91"/>
      <c r="B24" s="91"/>
      <c r="C24" s="89">
        <f t="shared" si="1"/>
        <v>0</v>
      </c>
      <c r="D24" s="93"/>
      <c r="E24" s="92"/>
    </row>
    <row r="25" spans="1:5" x14ac:dyDescent="0.25">
      <c r="A25" s="1"/>
      <c r="B25" s="1"/>
      <c r="C25" s="1"/>
    </row>
    <row r="26" spans="1:5" x14ac:dyDescent="0.25">
      <c r="A26" s="1"/>
      <c r="B26" s="1"/>
      <c r="C26" s="1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showGridLines="0" rightToLeft="1" workbookViewId="0">
      <pane ySplit="4" topLeftCell="A14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28515625" bestFit="1" customWidth="1"/>
    <col min="3" max="3" width="24.42578125" customWidth="1"/>
    <col min="4" max="4" width="47.4257812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86" t="s">
        <v>26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213</v>
      </c>
      <c r="C2" s="5" t="s">
        <v>3</v>
      </c>
      <c r="D2" s="184">
        <f>SUM(B6:B34)</f>
        <v>304000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SUM(A6:A38)</f>
        <v>284100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19900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/>
      <c r="C6" s="39">
        <f>+B6</f>
        <v>0</v>
      </c>
      <c r="D6" s="40" t="s">
        <v>214</v>
      </c>
      <c r="E6" s="41"/>
    </row>
    <row r="7" spans="1:6" ht="18.75" x14ac:dyDescent="0.25">
      <c r="A7" s="42"/>
      <c r="B7" s="42">
        <v>85000</v>
      </c>
      <c r="C7" s="42">
        <f>+C6+B7-A7</f>
        <v>85000</v>
      </c>
      <c r="D7" s="40" t="s">
        <v>381</v>
      </c>
      <c r="E7" s="43"/>
    </row>
    <row r="8" spans="1:6" ht="18.75" x14ac:dyDescent="0.25">
      <c r="A8" s="42"/>
      <c r="B8" s="42">
        <v>65000</v>
      </c>
      <c r="C8" s="42">
        <f t="shared" ref="C8:C34" si="0">+C7+B8-A8</f>
        <v>150000</v>
      </c>
      <c r="D8" s="40" t="s">
        <v>382</v>
      </c>
      <c r="E8" s="43"/>
    </row>
    <row r="9" spans="1:6" ht="18.75" x14ac:dyDescent="0.25">
      <c r="A9" s="42">
        <v>50000</v>
      </c>
      <c r="B9" s="42"/>
      <c r="C9" s="42">
        <f t="shared" si="0"/>
        <v>100000</v>
      </c>
      <c r="D9" s="40" t="s">
        <v>234</v>
      </c>
      <c r="E9" s="43">
        <v>3462</v>
      </c>
    </row>
    <row r="10" spans="1:6" ht="18.75" x14ac:dyDescent="0.25">
      <c r="A10" s="42">
        <v>25000</v>
      </c>
      <c r="B10" s="42"/>
      <c r="C10" s="42">
        <f t="shared" si="0"/>
        <v>75000</v>
      </c>
      <c r="D10" s="40" t="s">
        <v>234</v>
      </c>
      <c r="E10" s="43">
        <v>3713</v>
      </c>
    </row>
    <row r="11" spans="1:6" ht="18.75" x14ac:dyDescent="0.25">
      <c r="A11" s="42">
        <v>25000</v>
      </c>
      <c r="B11" s="42"/>
      <c r="C11" s="42">
        <f t="shared" si="0"/>
        <v>50000</v>
      </c>
      <c r="D11" s="40" t="s">
        <v>234</v>
      </c>
      <c r="E11" s="43">
        <v>3798</v>
      </c>
    </row>
    <row r="12" spans="1:6" ht="18.75" x14ac:dyDescent="0.25">
      <c r="A12" s="42">
        <v>15000</v>
      </c>
      <c r="B12" s="42"/>
      <c r="C12" s="42">
        <f t="shared" si="0"/>
        <v>35000</v>
      </c>
      <c r="D12" s="40" t="s">
        <v>234</v>
      </c>
      <c r="E12" s="43">
        <v>3942</v>
      </c>
    </row>
    <row r="13" spans="1:6" ht="18.75" x14ac:dyDescent="0.25">
      <c r="A13" s="44"/>
      <c r="B13" s="44">
        <v>19000</v>
      </c>
      <c r="C13" s="42">
        <f t="shared" si="0"/>
        <v>54000</v>
      </c>
      <c r="D13" s="40" t="s">
        <v>362</v>
      </c>
      <c r="E13" s="45"/>
    </row>
    <row r="14" spans="1:6" ht="18.75" x14ac:dyDescent="0.25">
      <c r="A14" s="44"/>
      <c r="B14" s="44">
        <v>18000</v>
      </c>
      <c r="C14" s="42">
        <f t="shared" si="0"/>
        <v>72000</v>
      </c>
      <c r="D14" s="40" t="s">
        <v>363</v>
      </c>
      <c r="E14" s="45"/>
    </row>
    <row r="15" spans="1:6" ht="18.75" x14ac:dyDescent="0.25">
      <c r="A15" s="44"/>
      <c r="B15" s="44">
        <v>25000</v>
      </c>
      <c r="C15" s="42">
        <f t="shared" si="0"/>
        <v>97000</v>
      </c>
      <c r="D15" s="46" t="s">
        <v>364</v>
      </c>
      <c r="E15" s="45"/>
    </row>
    <row r="16" spans="1:6" ht="18.75" x14ac:dyDescent="0.25">
      <c r="A16" s="44"/>
      <c r="B16" s="44">
        <v>13000</v>
      </c>
      <c r="C16" s="42">
        <f t="shared" si="0"/>
        <v>110000</v>
      </c>
      <c r="D16" s="46" t="s">
        <v>365</v>
      </c>
      <c r="E16" s="45"/>
    </row>
    <row r="17" spans="1:5" ht="18.75" x14ac:dyDescent="0.25">
      <c r="A17" s="44">
        <v>20000</v>
      </c>
      <c r="B17" s="44"/>
      <c r="C17" s="42">
        <f t="shared" si="0"/>
        <v>90000</v>
      </c>
      <c r="D17" s="46" t="s">
        <v>234</v>
      </c>
      <c r="E17" s="45">
        <v>4144</v>
      </c>
    </row>
    <row r="18" spans="1:5" ht="18.75" x14ac:dyDescent="0.25">
      <c r="A18" s="44">
        <v>30000</v>
      </c>
      <c r="B18" s="44"/>
      <c r="C18" s="42">
        <f t="shared" si="0"/>
        <v>60000</v>
      </c>
      <c r="D18" s="46" t="s">
        <v>234</v>
      </c>
      <c r="E18" s="45">
        <v>4199</v>
      </c>
    </row>
    <row r="19" spans="1:5" ht="18.75" x14ac:dyDescent="0.25">
      <c r="A19" s="44">
        <v>20000</v>
      </c>
      <c r="B19" s="44"/>
      <c r="C19" s="42">
        <f t="shared" si="0"/>
        <v>40000</v>
      </c>
      <c r="D19" s="46" t="s">
        <v>234</v>
      </c>
      <c r="E19" s="45">
        <v>4284</v>
      </c>
    </row>
    <row r="20" spans="1:5" ht="18.75" x14ac:dyDescent="0.25">
      <c r="A20" s="44">
        <v>25000</v>
      </c>
      <c r="B20" s="44"/>
      <c r="C20" s="42">
        <f t="shared" si="0"/>
        <v>15000</v>
      </c>
      <c r="D20" s="46" t="s">
        <v>435</v>
      </c>
      <c r="E20" s="45">
        <v>4398</v>
      </c>
    </row>
    <row r="21" spans="1:5" ht="18.75" x14ac:dyDescent="0.25">
      <c r="A21" s="44"/>
      <c r="B21" s="44">
        <v>31000</v>
      </c>
      <c r="C21" s="42">
        <f t="shared" si="0"/>
        <v>46000</v>
      </c>
      <c r="D21" s="46" t="s">
        <v>433</v>
      </c>
      <c r="E21" s="45"/>
    </row>
    <row r="22" spans="1:5" ht="18.75" x14ac:dyDescent="0.25">
      <c r="A22" s="44"/>
      <c r="B22" s="44">
        <v>10000</v>
      </c>
      <c r="C22" s="42">
        <f t="shared" si="0"/>
        <v>56000</v>
      </c>
      <c r="D22" s="46" t="s">
        <v>434</v>
      </c>
      <c r="E22" s="45"/>
    </row>
    <row r="23" spans="1:5" ht="18.75" x14ac:dyDescent="0.25">
      <c r="A23" s="44">
        <v>40000</v>
      </c>
      <c r="B23" s="44"/>
      <c r="C23" s="42">
        <f t="shared" si="0"/>
        <v>16000</v>
      </c>
      <c r="D23" s="46" t="s">
        <v>234</v>
      </c>
      <c r="E23" s="45">
        <v>4473</v>
      </c>
    </row>
    <row r="24" spans="1:5" ht="18.75" x14ac:dyDescent="0.25">
      <c r="A24" s="44">
        <v>16000</v>
      </c>
      <c r="B24" s="44"/>
      <c r="C24" s="42">
        <f t="shared" si="0"/>
        <v>0</v>
      </c>
      <c r="D24" s="46" t="s">
        <v>488</v>
      </c>
      <c r="E24" s="45">
        <v>4520</v>
      </c>
    </row>
    <row r="25" spans="1:5" ht="18.75" x14ac:dyDescent="0.25">
      <c r="A25" s="44">
        <v>8000</v>
      </c>
      <c r="B25" s="44"/>
      <c r="C25" s="42">
        <f t="shared" si="0"/>
        <v>-8000</v>
      </c>
      <c r="D25" s="46" t="s">
        <v>514</v>
      </c>
      <c r="E25" s="45">
        <v>4892</v>
      </c>
    </row>
    <row r="26" spans="1:5" ht="18.75" x14ac:dyDescent="0.25">
      <c r="A26" s="44"/>
      <c r="B26" s="44">
        <v>32000</v>
      </c>
      <c r="C26" s="42">
        <f t="shared" si="0"/>
        <v>24000</v>
      </c>
      <c r="D26" s="46" t="s">
        <v>515</v>
      </c>
      <c r="E26" s="45"/>
    </row>
    <row r="27" spans="1:5" ht="18.75" x14ac:dyDescent="0.25">
      <c r="A27" s="44">
        <v>10100</v>
      </c>
      <c r="B27" s="44"/>
      <c r="C27" s="42">
        <f t="shared" si="0"/>
        <v>13900</v>
      </c>
      <c r="D27" s="46" t="s">
        <v>298</v>
      </c>
      <c r="E27" s="45">
        <v>4928</v>
      </c>
    </row>
    <row r="28" spans="1:5" ht="18.75" x14ac:dyDescent="0.25">
      <c r="A28" s="44"/>
      <c r="B28" s="44">
        <v>6000</v>
      </c>
      <c r="C28" s="42">
        <f t="shared" si="0"/>
        <v>19900</v>
      </c>
      <c r="D28" s="46" t="s">
        <v>551</v>
      </c>
      <c r="E28" s="45"/>
    </row>
    <row r="29" spans="1:5" ht="18.75" x14ac:dyDescent="0.25">
      <c r="A29" s="44"/>
      <c r="B29" s="44"/>
      <c r="C29" s="42">
        <f t="shared" si="0"/>
        <v>19900</v>
      </c>
      <c r="D29" s="46"/>
      <c r="E29" s="45"/>
    </row>
    <row r="30" spans="1:5" ht="18.75" x14ac:dyDescent="0.25">
      <c r="A30" s="44"/>
      <c r="B30" s="44"/>
      <c r="C30" s="42">
        <f t="shared" si="0"/>
        <v>19900</v>
      </c>
      <c r="D30" s="46"/>
      <c r="E30" s="45"/>
    </row>
    <row r="31" spans="1:5" ht="18.75" x14ac:dyDescent="0.25">
      <c r="A31" s="44"/>
      <c r="B31" s="44"/>
      <c r="C31" s="42">
        <f t="shared" si="0"/>
        <v>19900</v>
      </c>
      <c r="D31" s="46"/>
      <c r="E31" s="45"/>
    </row>
    <row r="32" spans="1:5" ht="18.75" x14ac:dyDescent="0.25">
      <c r="A32" s="44"/>
      <c r="B32" s="44"/>
      <c r="C32" s="42">
        <f t="shared" si="0"/>
        <v>19900</v>
      </c>
      <c r="D32" s="46"/>
      <c r="E32" s="45"/>
    </row>
    <row r="33" spans="1:5" ht="18.75" x14ac:dyDescent="0.25">
      <c r="A33" s="44"/>
      <c r="B33" s="44"/>
      <c r="C33" s="42">
        <f t="shared" si="0"/>
        <v>19900</v>
      </c>
      <c r="D33" s="46"/>
      <c r="E33" s="45"/>
    </row>
    <row r="34" spans="1:5" ht="18.75" x14ac:dyDescent="0.25">
      <c r="A34" s="44"/>
      <c r="B34" s="44"/>
      <c r="C34" s="42">
        <f t="shared" si="0"/>
        <v>19900</v>
      </c>
      <c r="D34" s="46"/>
      <c r="E34" s="45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47"/>
      <c r="B55" s="47"/>
      <c r="C55" s="47"/>
      <c r="D55" s="48"/>
      <c r="E55" s="49"/>
    </row>
    <row r="56" spans="1:5" x14ac:dyDescent="0.25">
      <c r="A56" s="47"/>
      <c r="B56" s="47"/>
      <c r="C56" s="47"/>
      <c r="D56" s="48"/>
      <c r="E56" s="49"/>
    </row>
    <row r="57" spans="1:5" x14ac:dyDescent="0.25">
      <c r="A57" s="47"/>
      <c r="B57" s="47"/>
      <c r="C57" s="47"/>
      <c r="D57" s="48"/>
      <c r="E57" s="49"/>
    </row>
    <row r="58" spans="1:5" x14ac:dyDescent="0.25">
      <c r="A58" s="47"/>
      <c r="B58" s="47"/>
      <c r="C58" s="47"/>
      <c r="D58" s="48"/>
      <c r="E58" s="49"/>
    </row>
    <row r="59" spans="1:5" x14ac:dyDescent="0.25">
      <c r="A59" s="47"/>
      <c r="B59" s="47"/>
      <c r="C59" s="47"/>
      <c r="D59" s="48"/>
      <c r="E59" s="49"/>
    </row>
    <row r="60" spans="1:5" x14ac:dyDescent="0.25">
      <c r="A60" s="47"/>
      <c r="B60" s="47"/>
      <c r="C60" s="47"/>
      <c r="D60" s="48"/>
      <c r="E60" s="49"/>
    </row>
    <row r="61" spans="1:5" x14ac:dyDescent="0.25">
      <c r="A61" s="47"/>
      <c r="B61" s="47"/>
      <c r="C61" s="47"/>
      <c r="D61" s="48"/>
      <c r="E61" s="49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" right="0" top="0" bottom="0" header="0" footer="0"/>
  <pageSetup scale="57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28515625" bestFit="1" customWidth="1"/>
    <col min="3" max="3" width="24.42578125" customWidth="1"/>
    <col min="4" max="4" width="47.4257812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95" t="s">
        <v>221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220</v>
      </c>
      <c r="C2" s="5" t="s">
        <v>3</v>
      </c>
      <c r="D2" s="184">
        <f>SUM(B6:B19)</f>
        <v>57357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57357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57357</v>
      </c>
      <c r="C6" s="39">
        <f>+B6</f>
        <v>57357</v>
      </c>
      <c r="D6" s="50" t="s">
        <v>222</v>
      </c>
      <c r="E6" s="41"/>
    </row>
    <row r="7" spans="1:6" ht="18.75" x14ac:dyDescent="0.25">
      <c r="A7" s="42">
        <v>35000</v>
      </c>
      <c r="B7" s="42"/>
      <c r="C7" s="42">
        <f>+C6+B7-A7</f>
        <v>22357</v>
      </c>
      <c r="D7" s="34" t="s">
        <v>235</v>
      </c>
      <c r="E7" s="43">
        <v>3495</v>
      </c>
    </row>
    <row r="8" spans="1:6" ht="18.75" x14ac:dyDescent="0.25">
      <c r="A8" s="42">
        <v>22357</v>
      </c>
      <c r="B8" s="42"/>
      <c r="C8" s="42">
        <f t="shared" ref="C8:C27" si="0">+C7+B8-A8</f>
        <v>0</v>
      </c>
      <c r="D8" s="34" t="s">
        <v>277</v>
      </c>
      <c r="E8" s="43">
        <v>3796</v>
      </c>
    </row>
    <row r="9" spans="1:6" ht="18.75" x14ac:dyDescent="0.25">
      <c r="A9" s="42"/>
      <c r="B9" s="42"/>
      <c r="C9" s="42">
        <f t="shared" si="0"/>
        <v>0</v>
      </c>
      <c r="D9" s="40"/>
      <c r="E9" s="43"/>
    </row>
    <row r="10" spans="1:6" ht="18.75" x14ac:dyDescent="0.25">
      <c r="A10" s="42"/>
      <c r="B10" s="42"/>
      <c r="C10" s="42">
        <f t="shared" si="0"/>
        <v>0</v>
      </c>
      <c r="D10" s="40"/>
      <c r="E10" s="43"/>
    </row>
    <row r="11" spans="1:6" ht="18.75" x14ac:dyDescent="0.25">
      <c r="A11" s="42"/>
      <c r="B11" s="42"/>
      <c r="C11" s="42">
        <f t="shared" si="0"/>
        <v>0</v>
      </c>
      <c r="D11" s="40"/>
      <c r="E11" s="43"/>
    </row>
    <row r="12" spans="1:6" ht="18.75" x14ac:dyDescent="0.25">
      <c r="A12" s="42"/>
      <c r="B12" s="42"/>
      <c r="C12" s="42">
        <f t="shared" si="0"/>
        <v>0</v>
      </c>
      <c r="D12" s="40"/>
      <c r="E12" s="43"/>
    </row>
    <row r="13" spans="1:6" ht="18.75" x14ac:dyDescent="0.25">
      <c r="A13" s="44"/>
      <c r="B13" s="44"/>
      <c r="C13" s="42">
        <f t="shared" si="0"/>
        <v>0</v>
      </c>
      <c r="D13" s="40"/>
      <c r="E13" s="45"/>
    </row>
    <row r="14" spans="1:6" ht="18.75" x14ac:dyDescent="0.25">
      <c r="A14" s="44"/>
      <c r="B14" s="44"/>
      <c r="C14" s="42">
        <f t="shared" si="0"/>
        <v>0</v>
      </c>
      <c r="D14" s="40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95" t="s">
        <v>256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255</v>
      </c>
      <c r="C2" s="5" t="s">
        <v>3</v>
      </c>
      <c r="D2" s="190">
        <f>SUM(B6:B18)</f>
        <v>48600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48600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18*2000</f>
        <v>36000</v>
      </c>
      <c r="C6" s="39">
        <f>+B6</f>
        <v>36000</v>
      </c>
      <c r="D6" s="50" t="s">
        <v>224</v>
      </c>
      <c r="E6" s="41"/>
    </row>
    <row r="7" spans="1:6" ht="22.5" customHeight="1" x14ac:dyDescent="0.25">
      <c r="A7" s="42"/>
      <c r="B7" s="42">
        <v>12600</v>
      </c>
      <c r="C7" s="42">
        <f>C6+B7-A7</f>
        <v>48600</v>
      </c>
      <c r="D7" s="34" t="s">
        <v>225</v>
      </c>
      <c r="E7" s="43" t="s">
        <v>278</v>
      </c>
    </row>
    <row r="8" spans="1:6" ht="22.5" customHeight="1" x14ac:dyDescent="0.25">
      <c r="A8" s="42">
        <v>4000</v>
      </c>
      <c r="B8" s="42"/>
      <c r="C8" s="42">
        <f t="shared" ref="C8:C26" si="0">C7+B8-A8</f>
        <v>44600</v>
      </c>
      <c r="D8" s="40" t="s">
        <v>236</v>
      </c>
      <c r="E8" s="43">
        <v>3448</v>
      </c>
    </row>
    <row r="9" spans="1:6" ht="22.5" customHeight="1" x14ac:dyDescent="0.25">
      <c r="A9" s="44">
        <v>8000</v>
      </c>
      <c r="B9" s="44"/>
      <c r="C9" s="42">
        <f t="shared" si="0"/>
        <v>36600</v>
      </c>
      <c r="D9" s="40" t="s">
        <v>237</v>
      </c>
      <c r="E9" s="45">
        <v>3479</v>
      </c>
    </row>
    <row r="10" spans="1:6" ht="22.5" customHeight="1" x14ac:dyDescent="0.25">
      <c r="A10" s="44">
        <v>10000</v>
      </c>
      <c r="B10" s="44"/>
      <c r="C10" s="42">
        <f t="shared" si="0"/>
        <v>26600</v>
      </c>
      <c r="D10" s="40" t="s">
        <v>257</v>
      </c>
      <c r="E10" s="45">
        <v>3534</v>
      </c>
    </row>
    <row r="11" spans="1:6" ht="22.5" customHeight="1" x14ac:dyDescent="0.25">
      <c r="A11" s="44">
        <v>6000</v>
      </c>
      <c r="B11" s="44"/>
      <c r="C11" s="42">
        <f t="shared" si="0"/>
        <v>20600</v>
      </c>
      <c r="D11" s="40" t="s">
        <v>269</v>
      </c>
      <c r="E11" s="45">
        <v>3562</v>
      </c>
    </row>
    <row r="12" spans="1:6" ht="22.5" customHeight="1" x14ac:dyDescent="0.25">
      <c r="A12" s="44">
        <v>8000</v>
      </c>
      <c r="B12" s="44"/>
      <c r="C12" s="42">
        <f t="shared" si="0"/>
        <v>12600</v>
      </c>
      <c r="D12" s="40" t="s">
        <v>271</v>
      </c>
      <c r="E12" s="45">
        <v>3608</v>
      </c>
    </row>
    <row r="13" spans="1:6" ht="22.5" customHeight="1" x14ac:dyDescent="0.25">
      <c r="A13" s="44">
        <v>5600</v>
      </c>
      <c r="B13" s="44"/>
      <c r="C13" s="42">
        <f t="shared" si="0"/>
        <v>7000</v>
      </c>
      <c r="D13" s="40" t="s">
        <v>275</v>
      </c>
      <c r="E13" s="45">
        <v>3671</v>
      </c>
    </row>
    <row r="14" spans="1:6" ht="18.75" x14ac:dyDescent="0.25">
      <c r="A14" s="44">
        <v>7000</v>
      </c>
      <c r="B14" s="44"/>
      <c r="C14" s="42">
        <f t="shared" si="0"/>
        <v>0</v>
      </c>
      <c r="D14" s="46" t="s">
        <v>279</v>
      </c>
      <c r="E14" s="45">
        <v>3795</v>
      </c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showGridLines="0" rightToLeft="1" workbookViewId="0">
      <pane ySplit="4" topLeftCell="A11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95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328</v>
      </c>
      <c r="C2" s="5" t="s">
        <v>3</v>
      </c>
      <c r="D2" s="190">
        <f>SUM(B6:B18)</f>
        <v>154713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SUM(A6:A22)</f>
        <v>144713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10000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53.25" customHeight="1" thickTop="1" x14ac:dyDescent="0.25">
      <c r="A6" s="39"/>
      <c r="B6" s="39">
        <f>5800*16</f>
        <v>92800</v>
      </c>
      <c r="C6" s="39">
        <f>+B6</f>
        <v>92800</v>
      </c>
      <c r="D6" s="50" t="s">
        <v>229</v>
      </c>
      <c r="E6" s="41"/>
    </row>
    <row r="7" spans="1:6" ht="53.25" customHeight="1" x14ac:dyDescent="0.25">
      <c r="A7" s="42"/>
      <c r="B7" s="42">
        <v>1650</v>
      </c>
      <c r="C7" s="42">
        <f>C6+B7-A7</f>
        <v>94450</v>
      </c>
      <c r="D7" s="34" t="s">
        <v>230</v>
      </c>
      <c r="E7" s="43"/>
    </row>
    <row r="8" spans="1:6" ht="53.25" customHeight="1" x14ac:dyDescent="0.25">
      <c r="A8" s="42">
        <v>50000</v>
      </c>
      <c r="B8" s="42"/>
      <c r="C8" s="42">
        <f t="shared" ref="C8:C18" si="0">C7+B8-A8</f>
        <v>44450</v>
      </c>
      <c r="D8" s="40" t="s">
        <v>238</v>
      </c>
      <c r="E8" s="43">
        <v>3513</v>
      </c>
    </row>
    <row r="9" spans="1:6" ht="53.25" customHeight="1" x14ac:dyDescent="0.25">
      <c r="A9" s="44">
        <v>30000</v>
      </c>
      <c r="B9" s="44"/>
      <c r="C9" s="42">
        <f t="shared" si="0"/>
        <v>14450</v>
      </c>
      <c r="D9" s="40" t="s">
        <v>254</v>
      </c>
      <c r="E9" s="45">
        <v>3522</v>
      </c>
    </row>
    <row r="10" spans="1:6" ht="53.25" customHeight="1" x14ac:dyDescent="0.25">
      <c r="A10" s="44">
        <v>20000</v>
      </c>
      <c r="B10" s="44"/>
      <c r="C10" s="42">
        <f t="shared" si="0"/>
        <v>-5550</v>
      </c>
      <c r="D10" s="40" t="s">
        <v>329</v>
      </c>
      <c r="E10" s="45">
        <v>4111</v>
      </c>
    </row>
    <row r="11" spans="1:6" ht="53.25" customHeight="1" x14ac:dyDescent="0.25">
      <c r="A11" s="44">
        <v>10000</v>
      </c>
      <c r="B11" s="44"/>
      <c r="C11" s="42">
        <f t="shared" si="0"/>
        <v>-15550</v>
      </c>
      <c r="D11" s="40" t="s">
        <v>512</v>
      </c>
      <c r="E11" s="45">
        <v>4866</v>
      </c>
    </row>
    <row r="12" spans="1:6" ht="53.25" customHeight="1" x14ac:dyDescent="0.25">
      <c r="A12" s="44"/>
      <c r="B12" s="44">
        <v>57263</v>
      </c>
      <c r="C12" s="42">
        <f t="shared" si="0"/>
        <v>41713</v>
      </c>
      <c r="D12" s="40" t="s">
        <v>553</v>
      </c>
      <c r="E12" s="45"/>
    </row>
    <row r="13" spans="1:6" ht="53.25" customHeight="1" x14ac:dyDescent="0.25">
      <c r="A13" s="44">
        <v>20000</v>
      </c>
      <c r="B13" s="44"/>
      <c r="C13" s="42">
        <f t="shared" si="0"/>
        <v>21713</v>
      </c>
      <c r="D13" s="40" t="s">
        <v>559</v>
      </c>
      <c r="E13" s="45">
        <v>5210</v>
      </c>
    </row>
    <row r="14" spans="1:6" ht="53.25" customHeight="1" x14ac:dyDescent="0.25">
      <c r="A14" s="44"/>
      <c r="B14" s="44">
        <v>3000</v>
      </c>
      <c r="C14" s="42">
        <f t="shared" si="0"/>
        <v>24713</v>
      </c>
      <c r="D14" s="46" t="s">
        <v>556</v>
      </c>
      <c r="E14" s="45"/>
    </row>
    <row r="15" spans="1:6" ht="53.25" customHeight="1" x14ac:dyDescent="0.25">
      <c r="A15" s="44">
        <v>14713</v>
      </c>
      <c r="B15" s="44"/>
      <c r="C15" s="42">
        <f t="shared" si="0"/>
        <v>10000</v>
      </c>
      <c r="D15" s="40" t="s">
        <v>560</v>
      </c>
      <c r="E15" s="45">
        <v>5481</v>
      </c>
    </row>
    <row r="16" spans="1:6" ht="53.25" customHeight="1" x14ac:dyDescent="0.25">
      <c r="A16" s="44"/>
      <c r="B16" s="44"/>
      <c r="C16" s="42">
        <f t="shared" si="0"/>
        <v>10000</v>
      </c>
      <c r="D16" s="46"/>
      <c r="E16" s="45"/>
    </row>
    <row r="17" spans="1:5" ht="53.25" customHeight="1" x14ac:dyDescent="0.25">
      <c r="A17" s="44"/>
      <c r="B17" s="44"/>
      <c r="C17" s="42">
        <f t="shared" si="0"/>
        <v>10000</v>
      </c>
      <c r="D17" s="46"/>
      <c r="E17" s="45"/>
    </row>
    <row r="18" spans="1:5" ht="53.25" customHeight="1" x14ac:dyDescent="0.25">
      <c r="A18" s="44"/>
      <c r="B18" s="44"/>
      <c r="C18" s="42">
        <f t="shared" si="0"/>
        <v>10000</v>
      </c>
      <c r="D18" s="46"/>
      <c r="E18" s="45"/>
    </row>
    <row r="19" spans="1:5" x14ac:dyDescent="0.25">
      <c r="A19" s="47"/>
      <c r="B19" s="47"/>
      <c r="C19" s="47"/>
      <c r="D19" s="48"/>
      <c r="E19" s="49"/>
    </row>
    <row r="20" spans="1:5" x14ac:dyDescent="0.25">
      <c r="A20" s="47"/>
      <c r="B20" s="47"/>
      <c r="C20" s="47"/>
      <c r="D20" s="48"/>
      <c r="E20" s="49"/>
    </row>
    <row r="21" spans="1:5" x14ac:dyDescent="0.25">
      <c r="A21" s="47"/>
      <c r="B21" s="47"/>
      <c r="C21" s="47"/>
      <c r="D21" s="48"/>
      <c r="E21" s="49"/>
    </row>
    <row r="22" spans="1:5" x14ac:dyDescent="0.25">
      <c r="A22" s="47"/>
      <c r="B22" s="47"/>
      <c r="C22" s="47"/>
      <c r="D22" s="48"/>
      <c r="E22" s="49"/>
    </row>
    <row r="23" spans="1:5" x14ac:dyDescent="0.25">
      <c r="A23" s="47"/>
      <c r="B23" s="47"/>
      <c r="C23" s="47"/>
      <c r="D23" s="48"/>
      <c r="E23" s="49"/>
    </row>
    <row r="24" spans="1:5" x14ac:dyDescent="0.25">
      <c r="A24" s="47"/>
      <c r="B24" s="47"/>
      <c r="C24" s="47"/>
      <c r="D24" s="48"/>
      <c r="E24" s="49"/>
    </row>
    <row r="25" spans="1:5" x14ac:dyDescent="0.25">
      <c r="A25" s="47"/>
      <c r="B25" s="47"/>
      <c r="C25" s="47"/>
      <c r="D25" s="48"/>
      <c r="E25" s="49"/>
    </row>
    <row r="26" spans="1:5" x14ac:dyDescent="0.25">
      <c r="A26" s="47"/>
      <c r="B26" s="47"/>
      <c r="C26" s="47"/>
      <c r="D26" s="48"/>
      <c r="E26" s="49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" right="0" top="0" bottom="0" header="0" footer="0"/>
  <pageSetup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rightToLeft="1" zoomScaleNormal="100" workbookViewId="0">
      <pane ySplit="4" topLeftCell="A29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28515625" bestFit="1" customWidth="1"/>
    <col min="3" max="3" width="24.42578125" customWidth="1"/>
    <col min="4" max="4" width="62.71093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27" t="s">
        <v>26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39</v>
      </c>
      <c r="C2" s="5" t="s">
        <v>3</v>
      </c>
      <c r="D2" s="184">
        <f>SUM(B6:B38)</f>
        <v>356400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SUM(A6:A38)</f>
        <v>346383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10017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42.75" customHeight="1" thickTop="1" x14ac:dyDescent="0.25">
      <c r="A6" s="39"/>
      <c r="B6" s="39">
        <v>20500</v>
      </c>
      <c r="C6" s="39">
        <f>+B6</f>
        <v>20500</v>
      </c>
      <c r="D6" s="51" t="s">
        <v>375</v>
      </c>
      <c r="E6" s="41"/>
    </row>
    <row r="7" spans="1:6" ht="42.75" customHeight="1" x14ac:dyDescent="0.25">
      <c r="A7" s="42">
        <v>5000</v>
      </c>
      <c r="B7" s="42"/>
      <c r="C7" s="42">
        <f>+C6+B7-A7</f>
        <v>15500</v>
      </c>
      <c r="D7" s="34" t="s">
        <v>98</v>
      </c>
      <c r="E7" s="43">
        <v>3192</v>
      </c>
    </row>
    <row r="8" spans="1:6" ht="42.75" customHeight="1" x14ac:dyDescent="0.25">
      <c r="A8" s="42">
        <v>10000</v>
      </c>
      <c r="B8" s="42"/>
      <c r="C8" s="42">
        <f t="shared" ref="C8:C12" si="0">+C7+B8-A8</f>
        <v>5500</v>
      </c>
      <c r="D8" s="34" t="s">
        <v>98</v>
      </c>
      <c r="E8" s="43">
        <v>3524</v>
      </c>
    </row>
    <row r="9" spans="1:6" ht="42.75" customHeight="1" x14ac:dyDescent="0.25">
      <c r="A9" s="42"/>
      <c r="B9" s="42">
        <v>4000</v>
      </c>
      <c r="C9" s="42">
        <f t="shared" si="0"/>
        <v>9500</v>
      </c>
      <c r="D9" s="34" t="s">
        <v>376</v>
      </c>
      <c r="E9" s="43"/>
    </row>
    <row r="10" spans="1:6" ht="42.75" customHeight="1" x14ac:dyDescent="0.25">
      <c r="A10" s="42"/>
      <c r="B10" s="42">
        <v>40000</v>
      </c>
      <c r="C10" s="42">
        <f t="shared" si="0"/>
        <v>49500</v>
      </c>
      <c r="D10" s="34" t="s">
        <v>377</v>
      </c>
      <c r="E10" s="43"/>
    </row>
    <row r="11" spans="1:6" ht="42.75" customHeight="1" x14ac:dyDescent="0.25">
      <c r="A11" s="42">
        <v>9000</v>
      </c>
      <c r="B11" s="42"/>
      <c r="C11" s="42">
        <f t="shared" si="0"/>
        <v>40500</v>
      </c>
      <c r="D11" s="34" t="s">
        <v>272</v>
      </c>
      <c r="E11" s="43">
        <v>3648</v>
      </c>
    </row>
    <row r="12" spans="1:6" ht="42.75" customHeight="1" x14ac:dyDescent="0.25">
      <c r="A12" s="42">
        <v>30000</v>
      </c>
      <c r="B12" s="42"/>
      <c r="C12" s="42">
        <f t="shared" si="0"/>
        <v>10500</v>
      </c>
      <c r="D12" s="34" t="s">
        <v>273</v>
      </c>
      <c r="E12" s="43">
        <v>3649</v>
      </c>
    </row>
    <row r="13" spans="1:6" ht="42.75" customHeight="1" x14ac:dyDescent="0.25">
      <c r="A13" s="42"/>
      <c r="B13" s="42">
        <v>11000</v>
      </c>
      <c r="C13" s="42">
        <f t="shared" ref="C13:C38" si="1">+C12+B13-A13</f>
        <v>21500</v>
      </c>
      <c r="D13" s="40" t="s">
        <v>378</v>
      </c>
      <c r="E13" s="43"/>
    </row>
    <row r="14" spans="1:6" ht="42.75" customHeight="1" x14ac:dyDescent="0.25">
      <c r="A14" s="44">
        <v>15000</v>
      </c>
      <c r="B14" s="44"/>
      <c r="C14" s="42">
        <f t="shared" si="1"/>
        <v>6500</v>
      </c>
      <c r="D14" s="40" t="s">
        <v>298</v>
      </c>
      <c r="E14" s="45">
        <v>3853</v>
      </c>
    </row>
    <row r="15" spans="1:6" ht="42.75" customHeight="1" x14ac:dyDescent="0.25">
      <c r="A15" s="44">
        <v>6500</v>
      </c>
      <c r="B15" s="44"/>
      <c r="C15" s="42">
        <f t="shared" si="1"/>
        <v>0</v>
      </c>
      <c r="D15" s="40" t="s">
        <v>300</v>
      </c>
      <c r="E15" s="45">
        <v>3942</v>
      </c>
    </row>
    <row r="16" spans="1:6" ht="42.75" customHeight="1" x14ac:dyDescent="0.25">
      <c r="A16" s="44"/>
      <c r="B16" s="44">
        <v>140000</v>
      </c>
      <c r="C16" s="42">
        <f t="shared" si="1"/>
        <v>140000</v>
      </c>
      <c r="D16" s="46" t="s">
        <v>379</v>
      </c>
      <c r="E16" s="45"/>
    </row>
    <row r="17" spans="1:5" ht="42.75" customHeight="1" x14ac:dyDescent="0.25">
      <c r="A17" s="44"/>
      <c r="B17" s="44">
        <v>80000</v>
      </c>
      <c r="C17" s="42">
        <f t="shared" si="1"/>
        <v>220000</v>
      </c>
      <c r="D17" s="46" t="s">
        <v>380</v>
      </c>
      <c r="E17" s="45"/>
    </row>
    <row r="18" spans="1:5" ht="42.75" customHeight="1" x14ac:dyDescent="0.25">
      <c r="A18" s="44">
        <v>20000</v>
      </c>
      <c r="B18" s="44"/>
      <c r="C18" s="42">
        <f t="shared" si="1"/>
        <v>200000</v>
      </c>
      <c r="D18" s="46" t="s">
        <v>331</v>
      </c>
      <c r="E18" s="45">
        <v>4020</v>
      </c>
    </row>
    <row r="19" spans="1:5" ht="42.75" customHeight="1" x14ac:dyDescent="0.25">
      <c r="A19" s="44">
        <v>30000</v>
      </c>
      <c r="B19" s="44"/>
      <c r="C19" s="167">
        <f t="shared" si="1"/>
        <v>170000</v>
      </c>
      <c r="D19" s="46" t="s">
        <v>332</v>
      </c>
      <c r="E19" s="45">
        <v>4022</v>
      </c>
    </row>
    <row r="20" spans="1:5" ht="42.75" customHeight="1" x14ac:dyDescent="0.25">
      <c r="A20" s="44">
        <v>20000</v>
      </c>
      <c r="B20" s="44"/>
      <c r="C20" s="167">
        <f t="shared" si="1"/>
        <v>150000</v>
      </c>
      <c r="D20" s="46" t="s">
        <v>333</v>
      </c>
      <c r="E20" s="45">
        <v>4046</v>
      </c>
    </row>
    <row r="21" spans="1:5" ht="42.75" customHeight="1" x14ac:dyDescent="0.25">
      <c r="A21" s="44">
        <v>20000</v>
      </c>
      <c r="B21" s="44"/>
      <c r="C21" s="167">
        <f t="shared" si="1"/>
        <v>130000</v>
      </c>
      <c r="D21" s="46" t="s">
        <v>426</v>
      </c>
      <c r="E21" s="45">
        <v>4309</v>
      </c>
    </row>
    <row r="22" spans="1:5" ht="42.75" customHeight="1" x14ac:dyDescent="0.25">
      <c r="A22" s="44"/>
      <c r="B22" s="44">
        <v>5000</v>
      </c>
      <c r="C22" s="168">
        <f t="shared" si="1"/>
        <v>135000</v>
      </c>
      <c r="D22" s="46" t="s">
        <v>442</v>
      </c>
      <c r="E22" s="45"/>
    </row>
    <row r="23" spans="1:5" ht="42.75" customHeight="1" x14ac:dyDescent="0.25">
      <c r="A23" s="44">
        <v>20000</v>
      </c>
      <c r="B23" s="44"/>
      <c r="C23" s="168">
        <f t="shared" si="1"/>
        <v>115000</v>
      </c>
      <c r="D23" s="46" t="s">
        <v>234</v>
      </c>
      <c r="E23" s="45">
        <v>4521</v>
      </c>
    </row>
    <row r="24" spans="1:5" ht="42.75" customHeight="1" x14ac:dyDescent="0.25">
      <c r="A24" s="44">
        <v>15000</v>
      </c>
      <c r="B24" s="44"/>
      <c r="C24" s="168">
        <f t="shared" si="1"/>
        <v>100000</v>
      </c>
      <c r="D24" s="46" t="s">
        <v>234</v>
      </c>
      <c r="E24" s="45">
        <v>4840</v>
      </c>
    </row>
    <row r="25" spans="1:5" ht="42.75" customHeight="1" x14ac:dyDescent="0.25">
      <c r="A25" s="44">
        <v>30000</v>
      </c>
      <c r="B25" s="44"/>
      <c r="C25" s="168">
        <f t="shared" si="1"/>
        <v>70000</v>
      </c>
      <c r="D25" s="46" t="s">
        <v>234</v>
      </c>
      <c r="E25" s="45">
        <v>4962</v>
      </c>
    </row>
    <row r="26" spans="1:5" ht="42.75" customHeight="1" x14ac:dyDescent="0.25">
      <c r="A26" s="44">
        <v>40000</v>
      </c>
      <c r="B26" s="44"/>
      <c r="C26" s="168">
        <f t="shared" si="1"/>
        <v>30000</v>
      </c>
      <c r="D26" s="46" t="s">
        <v>234</v>
      </c>
      <c r="E26" s="45">
        <v>5112</v>
      </c>
    </row>
    <row r="27" spans="1:5" ht="42.75" customHeight="1" x14ac:dyDescent="0.25">
      <c r="A27" s="44"/>
      <c r="B27" s="44">
        <v>12500</v>
      </c>
      <c r="C27" s="168">
        <f t="shared" si="1"/>
        <v>42500</v>
      </c>
      <c r="D27" s="46" t="s">
        <v>543</v>
      </c>
      <c r="E27" s="45"/>
    </row>
    <row r="28" spans="1:5" ht="42.75" customHeight="1" x14ac:dyDescent="0.25">
      <c r="A28" s="44"/>
      <c r="B28" s="44">
        <v>25000</v>
      </c>
      <c r="C28" s="168">
        <f t="shared" si="1"/>
        <v>67500</v>
      </c>
      <c r="D28" s="46" t="s">
        <v>544</v>
      </c>
      <c r="E28" s="45"/>
    </row>
    <row r="29" spans="1:5" ht="42.75" customHeight="1" x14ac:dyDescent="0.25">
      <c r="A29" s="44"/>
      <c r="B29" s="44">
        <v>200</v>
      </c>
      <c r="C29" s="168">
        <f t="shared" si="1"/>
        <v>67700</v>
      </c>
      <c r="D29" s="46" t="s">
        <v>545</v>
      </c>
      <c r="E29" s="45"/>
    </row>
    <row r="30" spans="1:5" ht="42.75" customHeight="1" x14ac:dyDescent="0.25">
      <c r="A30" s="44"/>
      <c r="B30" s="44">
        <v>200</v>
      </c>
      <c r="C30" s="168">
        <f t="shared" si="1"/>
        <v>67900</v>
      </c>
      <c r="D30" s="46" t="s">
        <v>546</v>
      </c>
      <c r="E30" s="45"/>
    </row>
    <row r="31" spans="1:5" ht="42.75" customHeight="1" x14ac:dyDescent="0.25">
      <c r="A31" s="44">
        <v>47883</v>
      </c>
      <c r="B31" s="44"/>
      <c r="C31" s="171">
        <f t="shared" si="1"/>
        <v>20017</v>
      </c>
      <c r="D31" s="46" t="s">
        <v>234</v>
      </c>
      <c r="E31" s="45">
        <v>5195</v>
      </c>
    </row>
    <row r="32" spans="1:5" ht="42.75" customHeight="1" x14ac:dyDescent="0.25">
      <c r="A32" s="44">
        <v>16000</v>
      </c>
      <c r="B32" s="44"/>
      <c r="C32" s="171">
        <f t="shared" si="1"/>
        <v>4017</v>
      </c>
      <c r="D32" s="46" t="s">
        <v>234</v>
      </c>
      <c r="E32" s="45">
        <v>5339</v>
      </c>
    </row>
    <row r="33" spans="1:5" ht="42.75" customHeight="1" x14ac:dyDescent="0.25">
      <c r="A33" s="44"/>
      <c r="B33" s="44">
        <v>16000</v>
      </c>
      <c r="C33" s="171">
        <f t="shared" si="1"/>
        <v>20017</v>
      </c>
      <c r="D33" s="46" t="s">
        <v>554</v>
      </c>
      <c r="E33" s="45"/>
    </row>
    <row r="34" spans="1:5" ht="42.75" customHeight="1" x14ac:dyDescent="0.25">
      <c r="A34" s="44">
        <v>10000</v>
      </c>
      <c r="B34" s="44"/>
      <c r="C34" s="171">
        <f t="shared" si="1"/>
        <v>10017</v>
      </c>
      <c r="D34" s="169" t="s">
        <v>298</v>
      </c>
      <c r="E34" s="170" t="s">
        <v>555</v>
      </c>
    </row>
    <row r="35" spans="1:5" ht="42.75" customHeight="1" x14ac:dyDescent="0.25">
      <c r="A35" s="44"/>
      <c r="B35" s="44">
        <v>2000</v>
      </c>
      <c r="C35" s="171">
        <f t="shared" si="1"/>
        <v>12017</v>
      </c>
      <c r="D35" s="46" t="s">
        <v>557</v>
      </c>
      <c r="E35" s="45"/>
    </row>
    <row r="36" spans="1:5" ht="42.75" customHeight="1" x14ac:dyDescent="0.25">
      <c r="A36" s="44">
        <v>2000</v>
      </c>
      <c r="B36" s="44"/>
      <c r="C36" s="171">
        <f t="shared" si="1"/>
        <v>10017</v>
      </c>
      <c r="D36" s="46" t="s">
        <v>558</v>
      </c>
      <c r="E36" s="45">
        <v>5465</v>
      </c>
    </row>
    <row r="37" spans="1:5" ht="42.75" customHeight="1" x14ac:dyDescent="0.25">
      <c r="A37" s="44"/>
      <c r="B37" s="44"/>
      <c r="C37" s="171">
        <f t="shared" si="1"/>
        <v>10017</v>
      </c>
      <c r="D37" s="46"/>
      <c r="E37" s="45"/>
    </row>
    <row r="38" spans="1:5" ht="42.75" customHeight="1" x14ac:dyDescent="0.25">
      <c r="A38" s="44"/>
      <c r="B38" s="44"/>
      <c r="C38" s="171">
        <f t="shared" si="1"/>
        <v>10017</v>
      </c>
      <c r="D38" s="46"/>
      <c r="E38" s="45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47"/>
      <c r="B55" s="47"/>
      <c r="C55" s="47"/>
      <c r="D55" s="48"/>
      <c r="E55" s="49"/>
    </row>
    <row r="56" spans="1:5" x14ac:dyDescent="0.25">
      <c r="A56" s="47"/>
      <c r="B56" s="47"/>
      <c r="C56" s="47"/>
      <c r="D56" s="48"/>
      <c r="E56" s="49"/>
    </row>
    <row r="57" spans="1:5" x14ac:dyDescent="0.25">
      <c r="A57" s="47"/>
      <c r="B57" s="47"/>
      <c r="C57" s="47"/>
      <c r="D57" s="48"/>
      <c r="E57" s="49"/>
    </row>
    <row r="58" spans="1:5" x14ac:dyDescent="0.25">
      <c r="A58" s="47"/>
      <c r="B58" s="47"/>
      <c r="C58" s="47"/>
      <c r="D58" s="48"/>
      <c r="E58" s="49"/>
    </row>
    <row r="59" spans="1:5" x14ac:dyDescent="0.25">
      <c r="A59" s="47"/>
      <c r="B59" s="47"/>
      <c r="C59" s="47"/>
      <c r="D59" s="48"/>
      <c r="E59" s="49"/>
    </row>
    <row r="60" spans="1:5" x14ac:dyDescent="0.25">
      <c r="A60" s="47"/>
      <c r="B60" s="47"/>
      <c r="C60" s="47"/>
      <c r="D60" s="48"/>
      <c r="E60" s="49"/>
    </row>
    <row r="61" spans="1:5" x14ac:dyDescent="0.25">
      <c r="A61" s="47"/>
      <c r="B61" s="47"/>
      <c r="C61" s="47"/>
      <c r="D61" s="48"/>
      <c r="E61" s="49"/>
    </row>
    <row r="62" spans="1:5" x14ac:dyDescent="0.25">
      <c r="A62" s="47"/>
      <c r="B62" s="47"/>
      <c r="C62" s="47"/>
      <c r="D62" s="48"/>
      <c r="E62" s="49"/>
    </row>
    <row r="63" spans="1:5" x14ac:dyDescent="0.25">
      <c r="A63" s="47"/>
      <c r="B63" s="47"/>
      <c r="C63" s="47"/>
      <c r="D63" s="48"/>
      <c r="E63" s="49"/>
    </row>
    <row r="64" spans="1:5" x14ac:dyDescent="0.25">
      <c r="A64" s="47"/>
      <c r="B64" s="47"/>
      <c r="C64" s="47"/>
      <c r="D64" s="48"/>
      <c r="E64" s="49"/>
    </row>
    <row r="65" spans="1:5" x14ac:dyDescent="0.25">
      <c r="A65" s="47"/>
      <c r="B65" s="47"/>
      <c r="C65" s="47"/>
      <c r="D65" s="48"/>
      <c r="E65" s="49"/>
    </row>
    <row r="66" spans="1:5" x14ac:dyDescent="0.25">
      <c r="A66" s="1"/>
      <c r="B66" s="1"/>
      <c r="C66" s="1"/>
    </row>
    <row r="67" spans="1:5" x14ac:dyDescent="0.25">
      <c r="A67" s="1"/>
      <c r="B67" s="1"/>
      <c r="C67" s="1"/>
    </row>
    <row r="68" spans="1:5" x14ac:dyDescent="0.25">
      <c r="A68" s="1"/>
      <c r="B68" s="1"/>
      <c r="C68" s="1"/>
    </row>
    <row r="69" spans="1:5" x14ac:dyDescent="0.25">
      <c r="A69" s="1"/>
      <c r="B69" s="1"/>
      <c r="C69" s="1"/>
    </row>
    <row r="70" spans="1:5" x14ac:dyDescent="0.25">
      <c r="A70" s="1"/>
      <c r="B70" s="1"/>
      <c r="C70" s="1"/>
    </row>
    <row r="71" spans="1:5" x14ac:dyDescent="0.25">
      <c r="A71" s="1"/>
      <c r="B71" s="1"/>
      <c r="C71" s="1"/>
    </row>
    <row r="72" spans="1:5" x14ac:dyDescent="0.25">
      <c r="A72" s="1"/>
      <c r="B72" s="1"/>
      <c r="C72" s="1"/>
    </row>
    <row r="73" spans="1:5" x14ac:dyDescent="0.25">
      <c r="A73" s="1"/>
      <c r="B73" s="1"/>
      <c r="C73" s="1"/>
    </row>
    <row r="74" spans="1:5" x14ac:dyDescent="0.25">
      <c r="A74" s="1"/>
      <c r="B74" s="1"/>
      <c r="C74" s="1"/>
    </row>
    <row r="75" spans="1:5" x14ac:dyDescent="0.25">
      <c r="A75" s="1"/>
      <c r="B75" s="1"/>
      <c r="C75" s="1"/>
    </row>
    <row r="76" spans="1:5" x14ac:dyDescent="0.25">
      <c r="A76" s="1"/>
      <c r="B76" s="1"/>
      <c r="C76" s="1"/>
    </row>
    <row r="77" spans="1:5" x14ac:dyDescent="0.25">
      <c r="A77" s="1"/>
      <c r="B77" s="1"/>
      <c r="C77" s="1"/>
    </row>
    <row r="78" spans="1:5" x14ac:dyDescent="0.25">
      <c r="A78" s="1"/>
      <c r="B78" s="1"/>
      <c r="C78" s="1"/>
    </row>
    <row r="79" spans="1:5" x14ac:dyDescent="0.25">
      <c r="A79" s="1"/>
      <c r="B79" s="1"/>
      <c r="C79" s="1"/>
    </row>
    <row r="80" spans="1:5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  <row r="113" spans="1:3" x14ac:dyDescent="0.25">
      <c r="A113" s="1"/>
      <c r="B113" s="1"/>
      <c r="C113" s="1"/>
    </row>
    <row r="114" spans="1:3" x14ac:dyDescent="0.25">
      <c r="A114" s="1"/>
      <c r="B114" s="1"/>
      <c r="C114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rintOptions horizontalCentered="1" verticalCentered="1"/>
  <pageMargins left="0" right="0" top="0" bottom="0" header="0" footer="0"/>
  <pageSetup scale="51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workbookViewId="0">
      <selection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0.1406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95" t="s">
        <v>24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232</v>
      </c>
      <c r="C2" s="5" t="s">
        <v>184</v>
      </c>
      <c r="D2" s="184">
        <f>SUM(B6:B27)</f>
        <v>35000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30500</v>
      </c>
      <c r="E3" s="187"/>
      <c r="F3" s="76">
        <v>28710102300397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4500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29000</v>
      </c>
      <c r="C6" s="39">
        <f>+B6</f>
        <v>29000</v>
      </c>
      <c r="D6" s="40" t="s">
        <v>43</v>
      </c>
      <c r="E6" s="41"/>
    </row>
    <row r="7" spans="1:6" ht="18.75" x14ac:dyDescent="0.25">
      <c r="A7" s="42">
        <v>5000</v>
      </c>
      <c r="B7" s="42"/>
      <c r="C7" s="42">
        <f>+C6+B7-A7</f>
        <v>24000</v>
      </c>
      <c r="D7" s="34" t="s">
        <v>258</v>
      </c>
      <c r="E7" s="43">
        <v>3537</v>
      </c>
    </row>
    <row r="8" spans="1:6" ht="18.75" x14ac:dyDescent="0.25">
      <c r="A8" s="42">
        <v>4000</v>
      </c>
      <c r="B8" s="42"/>
      <c r="C8" s="42">
        <f t="shared" ref="C8:C27" si="0">+C7+B8-A8</f>
        <v>20000</v>
      </c>
      <c r="D8" s="34" t="s">
        <v>276</v>
      </c>
      <c r="E8" s="43">
        <v>3681</v>
      </c>
    </row>
    <row r="9" spans="1:6" ht="18.75" x14ac:dyDescent="0.25">
      <c r="A9" s="44">
        <v>5000</v>
      </c>
      <c r="B9" s="44"/>
      <c r="C9" s="42">
        <f t="shared" si="0"/>
        <v>15000</v>
      </c>
      <c r="D9" s="34" t="s">
        <v>297</v>
      </c>
      <c r="E9" s="43">
        <v>3829</v>
      </c>
    </row>
    <row r="10" spans="1:6" ht="18.75" x14ac:dyDescent="0.25">
      <c r="A10" s="44">
        <v>5000</v>
      </c>
      <c r="B10" s="44"/>
      <c r="C10" s="42">
        <f t="shared" si="0"/>
        <v>10000</v>
      </c>
      <c r="D10" s="34" t="s">
        <v>493</v>
      </c>
      <c r="E10" s="45">
        <v>4582</v>
      </c>
    </row>
    <row r="11" spans="1:6" ht="18.75" x14ac:dyDescent="0.25">
      <c r="A11" s="44">
        <v>3000</v>
      </c>
      <c r="B11" s="44"/>
      <c r="C11" s="42">
        <f t="shared" si="0"/>
        <v>7000</v>
      </c>
      <c r="D11" s="84" t="s">
        <v>492</v>
      </c>
      <c r="E11" s="45">
        <v>4707</v>
      </c>
    </row>
    <row r="12" spans="1:6" ht="18.75" x14ac:dyDescent="0.25">
      <c r="A12" s="44">
        <v>3000</v>
      </c>
      <c r="B12" s="44"/>
      <c r="C12" s="42">
        <f t="shared" si="0"/>
        <v>4000</v>
      </c>
      <c r="D12" s="84" t="s">
        <v>497</v>
      </c>
      <c r="E12" s="45">
        <v>4762</v>
      </c>
    </row>
    <row r="13" spans="1:6" ht="18.75" x14ac:dyDescent="0.25">
      <c r="A13" s="44">
        <v>2000</v>
      </c>
      <c r="B13" s="44"/>
      <c r="C13" s="42">
        <f t="shared" si="0"/>
        <v>2000</v>
      </c>
      <c r="D13" s="84" t="s">
        <v>511</v>
      </c>
      <c r="E13" s="45">
        <v>4813</v>
      </c>
    </row>
    <row r="14" spans="1:6" ht="18.75" x14ac:dyDescent="0.25">
      <c r="A14" s="44"/>
      <c r="B14" s="44">
        <v>3000</v>
      </c>
      <c r="C14" s="42">
        <f t="shared" si="0"/>
        <v>5000</v>
      </c>
      <c r="D14" s="46" t="s">
        <v>547</v>
      </c>
      <c r="E14" s="45"/>
    </row>
    <row r="15" spans="1:6" ht="18.75" x14ac:dyDescent="0.25">
      <c r="A15" s="44">
        <v>3500</v>
      </c>
      <c r="B15" s="44"/>
      <c r="C15" s="42">
        <f t="shared" si="0"/>
        <v>1500</v>
      </c>
      <c r="D15" s="84" t="s">
        <v>548</v>
      </c>
      <c r="E15" s="45">
        <v>5337</v>
      </c>
    </row>
    <row r="16" spans="1:6" ht="18.75" x14ac:dyDescent="0.25">
      <c r="A16" s="44"/>
      <c r="B16" s="44">
        <v>3000</v>
      </c>
      <c r="C16" s="42">
        <f t="shared" si="0"/>
        <v>4500</v>
      </c>
      <c r="D16" s="46" t="s">
        <v>550</v>
      </c>
      <c r="E16" s="45"/>
    </row>
    <row r="17" spans="1:5" ht="18.75" x14ac:dyDescent="0.25">
      <c r="A17" s="44"/>
      <c r="B17" s="44"/>
      <c r="C17" s="42">
        <f t="shared" si="0"/>
        <v>4500</v>
      </c>
      <c r="D17" s="46"/>
      <c r="E17" s="45"/>
    </row>
    <row r="18" spans="1:5" ht="18.75" x14ac:dyDescent="0.25">
      <c r="A18" s="44"/>
      <c r="B18" s="44"/>
      <c r="C18" s="42">
        <f t="shared" si="0"/>
        <v>4500</v>
      </c>
      <c r="D18" s="46"/>
      <c r="E18" s="45"/>
    </row>
    <row r="19" spans="1:5" ht="18.75" x14ac:dyDescent="0.25">
      <c r="A19" s="44"/>
      <c r="B19" s="44"/>
      <c r="C19" s="42">
        <f t="shared" si="0"/>
        <v>4500</v>
      </c>
      <c r="D19" s="46"/>
      <c r="E19" s="45"/>
    </row>
    <row r="20" spans="1:5" ht="18.75" x14ac:dyDescent="0.25">
      <c r="A20" s="44"/>
      <c r="B20" s="44"/>
      <c r="C20" s="42">
        <f t="shared" si="0"/>
        <v>4500</v>
      </c>
      <c r="D20" s="46"/>
      <c r="E20" s="45"/>
    </row>
    <row r="21" spans="1:5" ht="18.75" x14ac:dyDescent="0.25">
      <c r="A21" s="44"/>
      <c r="B21" s="44"/>
      <c r="C21" s="42">
        <f t="shared" si="0"/>
        <v>4500</v>
      </c>
      <c r="D21" s="46"/>
      <c r="E21" s="45"/>
    </row>
    <row r="22" spans="1:5" ht="18.75" x14ac:dyDescent="0.25">
      <c r="A22" s="44"/>
      <c r="B22" s="44"/>
      <c r="C22" s="42">
        <f t="shared" si="0"/>
        <v>4500</v>
      </c>
      <c r="D22" s="46"/>
      <c r="E22" s="45"/>
    </row>
    <row r="23" spans="1:5" ht="18.75" x14ac:dyDescent="0.25">
      <c r="A23" s="44"/>
      <c r="B23" s="44"/>
      <c r="C23" s="42">
        <f t="shared" si="0"/>
        <v>4500</v>
      </c>
      <c r="D23" s="46"/>
      <c r="E23" s="45"/>
    </row>
    <row r="24" spans="1:5" ht="18.75" x14ac:dyDescent="0.25">
      <c r="A24" s="44"/>
      <c r="B24" s="44"/>
      <c r="C24" s="42">
        <f t="shared" si="0"/>
        <v>4500</v>
      </c>
      <c r="D24" s="46"/>
      <c r="E24" s="45"/>
    </row>
    <row r="25" spans="1:5" ht="18.75" x14ac:dyDescent="0.25">
      <c r="A25" s="44"/>
      <c r="B25" s="44"/>
      <c r="C25" s="42">
        <f t="shared" si="0"/>
        <v>4500</v>
      </c>
      <c r="D25" s="46"/>
      <c r="E25" s="45"/>
    </row>
    <row r="26" spans="1:5" ht="18.75" x14ac:dyDescent="0.25">
      <c r="A26" s="44"/>
      <c r="B26" s="44"/>
      <c r="C26" s="42">
        <f t="shared" si="0"/>
        <v>4500</v>
      </c>
      <c r="D26" s="46"/>
      <c r="E26" s="45"/>
    </row>
    <row r="27" spans="1:5" ht="18.75" x14ac:dyDescent="0.25">
      <c r="A27" s="44"/>
      <c r="B27" s="44"/>
      <c r="C27" s="42">
        <f t="shared" si="0"/>
        <v>4500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08" t="s">
        <v>223</v>
      </c>
      <c r="C1" s="182" t="s">
        <v>23</v>
      </c>
      <c r="D1" s="182"/>
      <c r="E1" s="183"/>
      <c r="F1" s="129" t="s">
        <v>295</v>
      </c>
    </row>
    <row r="2" spans="1:6" ht="25.5" customHeight="1" x14ac:dyDescent="0.25">
      <c r="A2" s="3" t="s">
        <v>6</v>
      </c>
      <c r="B2" s="4" t="s">
        <v>274</v>
      </c>
      <c r="C2" s="5" t="s">
        <v>3</v>
      </c>
      <c r="D2" s="190">
        <f>SUM(B6:B26)</f>
        <v>56000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52000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4000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18*2000</f>
        <v>36000</v>
      </c>
      <c r="C6" s="39">
        <f>+B6</f>
        <v>36000</v>
      </c>
      <c r="D6" s="50" t="s">
        <v>224</v>
      </c>
      <c r="E6" s="41"/>
    </row>
    <row r="7" spans="1:6" ht="22.5" customHeight="1" x14ac:dyDescent="0.25">
      <c r="A7" s="42"/>
      <c r="B7" s="42">
        <v>20000</v>
      </c>
      <c r="C7" s="42">
        <f>C6+B7-A7</f>
        <v>56000</v>
      </c>
      <c r="D7" s="34" t="s">
        <v>225</v>
      </c>
      <c r="E7" s="43"/>
    </row>
    <row r="8" spans="1:6" ht="22.5" customHeight="1" x14ac:dyDescent="0.25">
      <c r="A8" s="42">
        <v>12000</v>
      </c>
      <c r="B8" s="42"/>
      <c r="C8" s="42">
        <f t="shared" ref="C8:C26" si="0">C7+B8-A8</f>
        <v>44000</v>
      </c>
      <c r="D8" s="50" t="s">
        <v>286</v>
      </c>
      <c r="E8" s="43">
        <v>3766</v>
      </c>
    </row>
    <row r="9" spans="1:6" ht="22.5" customHeight="1" x14ac:dyDescent="0.25">
      <c r="A9" s="44">
        <v>16000</v>
      </c>
      <c r="B9" s="44"/>
      <c r="C9" s="42">
        <f t="shared" si="0"/>
        <v>28000</v>
      </c>
      <c r="D9" s="50" t="s">
        <v>286</v>
      </c>
      <c r="E9" s="45">
        <v>3910</v>
      </c>
    </row>
    <row r="10" spans="1:6" ht="22.5" customHeight="1" x14ac:dyDescent="0.25">
      <c r="A10" s="44">
        <v>13500</v>
      </c>
      <c r="B10" s="44"/>
      <c r="C10" s="42">
        <f t="shared" si="0"/>
        <v>14500</v>
      </c>
      <c r="D10" s="50" t="s">
        <v>286</v>
      </c>
      <c r="E10" s="45">
        <v>4015</v>
      </c>
    </row>
    <row r="11" spans="1:6" ht="22.5" customHeight="1" x14ac:dyDescent="0.25">
      <c r="A11" s="44">
        <v>8000</v>
      </c>
      <c r="B11" s="44"/>
      <c r="C11" s="42">
        <f t="shared" si="0"/>
        <v>6500</v>
      </c>
      <c r="D11" s="50" t="s">
        <v>286</v>
      </c>
      <c r="E11" s="45">
        <v>4106</v>
      </c>
    </row>
    <row r="12" spans="1:6" ht="22.5" customHeight="1" x14ac:dyDescent="0.25">
      <c r="A12" s="44">
        <v>2500</v>
      </c>
      <c r="B12" s="44"/>
      <c r="C12" s="42">
        <f t="shared" si="0"/>
        <v>4000</v>
      </c>
      <c r="D12" s="50" t="s">
        <v>517</v>
      </c>
      <c r="E12" s="45">
        <v>4958</v>
      </c>
    </row>
    <row r="13" spans="1:6" ht="22.5" customHeight="1" x14ac:dyDescent="0.25">
      <c r="A13" s="44"/>
      <c r="B13" s="44"/>
      <c r="C13" s="42">
        <f t="shared" si="0"/>
        <v>4000</v>
      </c>
      <c r="D13" s="46"/>
      <c r="E13" s="45"/>
    </row>
    <row r="14" spans="1:6" ht="18.75" x14ac:dyDescent="0.25">
      <c r="A14" s="44"/>
      <c r="B14" s="44"/>
      <c r="C14" s="42">
        <f t="shared" si="0"/>
        <v>4000</v>
      </c>
      <c r="D14" s="46"/>
      <c r="E14" s="45"/>
    </row>
    <row r="15" spans="1:6" ht="18.75" x14ac:dyDescent="0.25">
      <c r="A15" s="44"/>
      <c r="B15" s="44"/>
      <c r="C15" s="42">
        <f t="shared" si="0"/>
        <v>4000</v>
      </c>
      <c r="D15" s="46"/>
      <c r="E15" s="45"/>
    </row>
    <row r="16" spans="1:6" ht="18.75" x14ac:dyDescent="0.25">
      <c r="A16" s="44"/>
      <c r="B16" s="44"/>
      <c r="C16" s="42">
        <f t="shared" si="0"/>
        <v>4000</v>
      </c>
      <c r="D16" s="46"/>
      <c r="E16" s="45"/>
    </row>
    <row r="17" spans="1:5" ht="18.75" x14ac:dyDescent="0.25">
      <c r="A17" s="44"/>
      <c r="B17" s="44"/>
      <c r="C17" s="42">
        <f t="shared" si="0"/>
        <v>4000</v>
      </c>
      <c r="D17" s="46"/>
      <c r="E17" s="45"/>
    </row>
    <row r="18" spans="1:5" ht="18.75" x14ac:dyDescent="0.25">
      <c r="A18" s="44"/>
      <c r="B18" s="44"/>
      <c r="C18" s="42">
        <f t="shared" si="0"/>
        <v>4000</v>
      </c>
      <c r="D18" s="46"/>
      <c r="E18" s="45"/>
    </row>
    <row r="19" spans="1:5" ht="18.75" x14ac:dyDescent="0.25">
      <c r="A19" s="44"/>
      <c r="B19" s="44"/>
      <c r="C19" s="42">
        <f t="shared" si="0"/>
        <v>4000</v>
      </c>
      <c r="D19" s="46"/>
      <c r="E19" s="45"/>
    </row>
    <row r="20" spans="1:5" ht="18.75" x14ac:dyDescent="0.25">
      <c r="A20" s="44"/>
      <c r="B20" s="44"/>
      <c r="C20" s="42">
        <f t="shared" si="0"/>
        <v>4000</v>
      </c>
      <c r="D20" s="46"/>
      <c r="E20" s="45"/>
    </row>
    <row r="21" spans="1:5" ht="18.75" x14ac:dyDescent="0.25">
      <c r="A21" s="44"/>
      <c r="B21" s="44"/>
      <c r="C21" s="42">
        <f t="shared" si="0"/>
        <v>4000</v>
      </c>
      <c r="D21" s="46"/>
      <c r="E21" s="45"/>
    </row>
    <row r="22" spans="1:5" ht="18.75" x14ac:dyDescent="0.25">
      <c r="A22" s="44"/>
      <c r="B22" s="44"/>
      <c r="C22" s="42">
        <f t="shared" si="0"/>
        <v>4000</v>
      </c>
      <c r="D22" s="46"/>
      <c r="E22" s="45"/>
    </row>
    <row r="23" spans="1:5" ht="18.75" x14ac:dyDescent="0.25">
      <c r="A23" s="44"/>
      <c r="B23" s="44"/>
      <c r="C23" s="42">
        <f t="shared" si="0"/>
        <v>4000</v>
      </c>
      <c r="D23" s="46"/>
      <c r="E23" s="45"/>
    </row>
    <row r="24" spans="1:5" ht="18.75" x14ac:dyDescent="0.25">
      <c r="A24" s="44"/>
      <c r="B24" s="44"/>
      <c r="C24" s="42">
        <f t="shared" si="0"/>
        <v>4000</v>
      </c>
      <c r="D24" s="46"/>
      <c r="E24" s="45"/>
    </row>
    <row r="25" spans="1:5" ht="18.75" x14ac:dyDescent="0.25">
      <c r="A25" s="44"/>
      <c r="B25" s="44"/>
      <c r="C25" s="42">
        <f t="shared" si="0"/>
        <v>4000</v>
      </c>
      <c r="D25" s="46"/>
      <c r="E25" s="45"/>
    </row>
    <row r="26" spans="1:5" ht="18.75" x14ac:dyDescent="0.25">
      <c r="A26" s="44"/>
      <c r="B26" s="44"/>
      <c r="C26" s="42">
        <f t="shared" si="0"/>
        <v>4000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مجمع!A1"/>
  </hyperlinks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9.140625" style="36" bestFit="1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14" t="s">
        <v>280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292</v>
      </c>
      <c r="C2" s="5" t="s">
        <v>3</v>
      </c>
      <c r="D2" s="184">
        <f>SUM(B6:B18)</f>
        <v>45900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45900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45900</v>
      </c>
      <c r="C6" s="39">
        <f>+B6</f>
        <v>45900</v>
      </c>
      <c r="D6" s="40" t="s">
        <v>281</v>
      </c>
      <c r="E6" s="41"/>
    </row>
    <row r="7" spans="1:6" ht="22.5" customHeight="1" x14ac:dyDescent="0.25">
      <c r="A7" s="42"/>
      <c r="B7" s="42"/>
      <c r="C7" s="42">
        <f>C6+B7-A7</f>
        <v>45900</v>
      </c>
      <c r="D7" s="40" t="s">
        <v>282</v>
      </c>
      <c r="E7" s="43"/>
    </row>
    <row r="8" spans="1:6" ht="22.5" customHeight="1" x14ac:dyDescent="0.25">
      <c r="A8" s="42">
        <v>15900</v>
      </c>
      <c r="B8" s="42"/>
      <c r="C8" s="42">
        <f t="shared" ref="C8:C26" si="0">C7+B8-A8</f>
        <v>30000</v>
      </c>
      <c r="D8" s="40" t="s">
        <v>283</v>
      </c>
      <c r="E8" s="43">
        <v>3719</v>
      </c>
    </row>
    <row r="9" spans="1:6" ht="22.5" customHeight="1" x14ac:dyDescent="0.25">
      <c r="A9" s="42">
        <v>15000</v>
      </c>
      <c r="B9" s="42"/>
      <c r="C9" s="42">
        <f t="shared" si="0"/>
        <v>15000</v>
      </c>
      <c r="D9" s="40" t="s">
        <v>284</v>
      </c>
      <c r="E9" s="43">
        <v>3745</v>
      </c>
    </row>
    <row r="10" spans="1:6" ht="22.5" customHeight="1" x14ac:dyDescent="0.25">
      <c r="A10" s="42">
        <v>15000</v>
      </c>
      <c r="B10" s="42"/>
      <c r="C10" s="42">
        <f t="shared" si="0"/>
        <v>0</v>
      </c>
      <c r="D10" s="40" t="s">
        <v>285</v>
      </c>
      <c r="E10" s="43">
        <v>3754</v>
      </c>
    </row>
    <row r="11" spans="1:6" ht="22.5" customHeight="1" x14ac:dyDescent="0.25">
      <c r="A11" s="42"/>
      <c r="B11" s="42"/>
      <c r="C11" s="42">
        <f t="shared" si="0"/>
        <v>0</v>
      </c>
      <c r="D11" s="34"/>
      <c r="E11" s="43"/>
    </row>
    <row r="12" spans="1:6" ht="22.5" customHeight="1" x14ac:dyDescent="0.25">
      <c r="A12" s="44"/>
      <c r="B12" s="44"/>
      <c r="C12" s="42">
        <f t="shared" si="0"/>
        <v>0</v>
      </c>
      <c r="D12" s="34"/>
      <c r="E12" s="45"/>
    </row>
    <row r="13" spans="1:6" ht="22.5" customHeight="1" x14ac:dyDescent="0.25">
      <c r="A13" s="44"/>
      <c r="B13" s="44"/>
      <c r="C13" s="42">
        <f t="shared" si="0"/>
        <v>0</v>
      </c>
      <c r="D13" s="34"/>
      <c r="E13" s="45"/>
    </row>
    <row r="14" spans="1:6" ht="18.75" x14ac:dyDescent="0.25">
      <c r="A14" s="44"/>
      <c r="B14" s="44"/>
      <c r="C14" s="42">
        <f t="shared" si="0"/>
        <v>0</v>
      </c>
      <c r="D14" s="35"/>
      <c r="E14" s="45"/>
    </row>
    <row r="15" spans="1:6" ht="18.75" x14ac:dyDescent="0.25">
      <c r="A15" s="44"/>
      <c r="B15" s="44"/>
      <c r="C15" s="42">
        <f t="shared" si="0"/>
        <v>0</v>
      </c>
      <c r="D15" s="35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9.140625" style="36" bestFit="1" customWidth="1"/>
    <col min="5" max="5" width="25" style="22" customWidth="1"/>
    <col min="6" max="6" width="24.140625" customWidth="1"/>
  </cols>
  <sheetData>
    <row r="1" spans="1:6" ht="30" customHeight="1" thickTop="1" x14ac:dyDescent="0.25">
      <c r="A1" s="2" t="s">
        <v>0</v>
      </c>
      <c r="B1" s="127" t="s">
        <v>306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305</v>
      </c>
      <c r="C2" s="5" t="s">
        <v>3</v>
      </c>
      <c r="D2" s="184">
        <f>SUM(B6:B18)</f>
        <v>845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0</v>
      </c>
      <c r="E3" s="187"/>
      <c r="F3" s="81">
        <v>27812062300198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845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130</f>
        <v>130</v>
      </c>
      <c r="C6" s="39">
        <f>+B6</f>
        <v>130</v>
      </c>
      <c r="D6" s="40" t="s">
        <v>308</v>
      </c>
      <c r="E6" s="41"/>
      <c r="F6" t="s">
        <v>312</v>
      </c>
    </row>
    <row r="7" spans="1:6" ht="22.5" customHeight="1" x14ac:dyDescent="0.25">
      <c r="A7" s="42"/>
      <c r="B7" s="42">
        <f>250</f>
        <v>250</v>
      </c>
      <c r="C7" s="42">
        <f>C6+B7-A7</f>
        <v>380</v>
      </c>
      <c r="D7" s="40" t="s">
        <v>309</v>
      </c>
      <c r="E7" s="43"/>
      <c r="F7" t="s">
        <v>313</v>
      </c>
    </row>
    <row r="8" spans="1:6" ht="22.5" customHeight="1" x14ac:dyDescent="0.25">
      <c r="A8" s="42"/>
      <c r="B8" s="42">
        <f>450</f>
        <v>450</v>
      </c>
      <c r="C8" s="42">
        <f t="shared" ref="C8:C26" si="0">C7+B8-A8</f>
        <v>830</v>
      </c>
      <c r="D8" s="40" t="s">
        <v>310</v>
      </c>
      <c r="E8" s="43"/>
      <c r="F8" t="s">
        <v>314</v>
      </c>
    </row>
    <row r="9" spans="1:6" ht="22.5" customHeight="1" x14ac:dyDescent="0.25">
      <c r="A9" s="42"/>
      <c r="B9" s="42">
        <f>15</f>
        <v>15</v>
      </c>
      <c r="C9" s="42">
        <f t="shared" si="0"/>
        <v>845</v>
      </c>
      <c r="D9" s="40" t="s">
        <v>311</v>
      </c>
      <c r="E9" s="43"/>
      <c r="F9" t="s">
        <v>315</v>
      </c>
    </row>
    <row r="10" spans="1:6" ht="22.5" customHeight="1" x14ac:dyDescent="0.25">
      <c r="A10" s="42"/>
      <c r="B10" s="42"/>
      <c r="C10" s="42">
        <f t="shared" si="0"/>
        <v>845</v>
      </c>
      <c r="D10" s="40"/>
      <c r="E10" s="43"/>
      <c r="F10" t="s">
        <v>316</v>
      </c>
    </row>
    <row r="11" spans="1:6" ht="22.5" customHeight="1" x14ac:dyDescent="0.25">
      <c r="A11" s="42"/>
      <c r="B11" s="42"/>
      <c r="C11" s="42">
        <f t="shared" si="0"/>
        <v>845</v>
      </c>
      <c r="D11" s="34"/>
      <c r="E11" s="43"/>
      <c r="F11" t="s">
        <v>317</v>
      </c>
    </row>
    <row r="12" spans="1:6" ht="22.5" customHeight="1" x14ac:dyDescent="0.25">
      <c r="A12" s="44"/>
      <c r="B12" s="44"/>
      <c r="C12" s="42">
        <f t="shared" si="0"/>
        <v>845</v>
      </c>
      <c r="D12" s="34"/>
      <c r="E12" s="45"/>
      <c r="F12" t="s">
        <v>318</v>
      </c>
    </row>
    <row r="13" spans="1:6" ht="22.5" customHeight="1" x14ac:dyDescent="0.25">
      <c r="A13" s="44"/>
      <c r="B13" s="44"/>
      <c r="C13" s="42">
        <f t="shared" si="0"/>
        <v>845</v>
      </c>
      <c r="D13" s="34"/>
      <c r="E13" s="45"/>
      <c r="F13" t="s">
        <v>319</v>
      </c>
    </row>
    <row r="14" spans="1:6" ht="18.75" x14ac:dyDescent="0.25">
      <c r="A14" s="44"/>
      <c r="B14" s="44"/>
      <c r="C14" s="42">
        <f t="shared" si="0"/>
        <v>845</v>
      </c>
      <c r="D14" s="35"/>
      <c r="E14" s="45"/>
      <c r="F14" t="s">
        <v>320</v>
      </c>
    </row>
    <row r="15" spans="1:6" ht="18.75" x14ac:dyDescent="0.25">
      <c r="A15" s="44"/>
      <c r="B15" s="44"/>
      <c r="C15" s="42">
        <f t="shared" si="0"/>
        <v>845</v>
      </c>
      <c r="D15" s="35"/>
      <c r="E15" s="45"/>
      <c r="F15" t="s">
        <v>321</v>
      </c>
    </row>
    <row r="16" spans="1:6" ht="18.75" x14ac:dyDescent="0.25">
      <c r="A16" s="44"/>
      <c r="B16" s="44"/>
      <c r="C16" s="42">
        <f t="shared" si="0"/>
        <v>845</v>
      </c>
      <c r="D16" s="46"/>
      <c r="E16" s="45"/>
      <c r="F16" t="s">
        <v>322</v>
      </c>
    </row>
    <row r="17" spans="1:6" ht="18.75" x14ac:dyDescent="0.25">
      <c r="A17" s="44"/>
      <c r="B17" s="44"/>
      <c r="C17" s="42">
        <f t="shared" si="0"/>
        <v>845</v>
      </c>
      <c r="D17" s="46"/>
      <c r="E17" s="45"/>
      <c r="F17" t="s">
        <v>323</v>
      </c>
    </row>
    <row r="18" spans="1:6" ht="18.75" x14ac:dyDescent="0.25">
      <c r="A18" s="44"/>
      <c r="B18" s="44"/>
      <c r="C18" s="42">
        <f t="shared" si="0"/>
        <v>845</v>
      </c>
      <c r="D18" s="46"/>
      <c r="E18" s="45"/>
      <c r="F18" t="s">
        <v>324</v>
      </c>
    </row>
    <row r="19" spans="1:6" ht="18.75" x14ac:dyDescent="0.25">
      <c r="A19" s="44"/>
      <c r="B19" s="44"/>
      <c r="C19" s="42">
        <f t="shared" si="0"/>
        <v>845</v>
      </c>
      <c r="D19" s="46"/>
      <c r="E19" s="45"/>
      <c r="F19" t="s">
        <v>326</v>
      </c>
    </row>
    <row r="20" spans="1:6" ht="18.75" x14ac:dyDescent="0.25">
      <c r="A20" s="44"/>
      <c r="B20" s="44"/>
      <c r="C20" s="42">
        <f t="shared" si="0"/>
        <v>845</v>
      </c>
      <c r="D20" s="46"/>
      <c r="E20" s="45"/>
      <c r="F20" t="s">
        <v>313</v>
      </c>
    </row>
    <row r="21" spans="1:6" ht="18.75" x14ac:dyDescent="0.25">
      <c r="A21" s="44"/>
      <c r="B21" s="44"/>
      <c r="C21" s="42">
        <f t="shared" si="0"/>
        <v>845</v>
      </c>
      <c r="D21" s="46"/>
      <c r="E21" s="45"/>
      <c r="F21" t="s">
        <v>325</v>
      </c>
    </row>
    <row r="22" spans="1:6" ht="18.75" x14ac:dyDescent="0.25">
      <c r="A22" s="44"/>
      <c r="B22" s="44"/>
      <c r="C22" s="42">
        <f t="shared" si="0"/>
        <v>845</v>
      </c>
      <c r="D22" s="46"/>
      <c r="E22" s="45"/>
    </row>
    <row r="23" spans="1:6" ht="18.75" x14ac:dyDescent="0.25">
      <c r="A23" s="44"/>
      <c r="B23" s="44"/>
      <c r="C23" s="42">
        <f t="shared" si="0"/>
        <v>845</v>
      </c>
      <c r="D23" s="46"/>
      <c r="E23" s="45"/>
    </row>
    <row r="24" spans="1:6" ht="18.75" x14ac:dyDescent="0.25">
      <c r="A24" s="44"/>
      <c r="B24" s="44"/>
      <c r="C24" s="42">
        <f t="shared" si="0"/>
        <v>845</v>
      </c>
      <c r="D24" s="46"/>
      <c r="E24" s="45"/>
    </row>
    <row r="25" spans="1:6" ht="18.75" x14ac:dyDescent="0.25">
      <c r="A25" s="44"/>
      <c r="B25" s="44"/>
      <c r="C25" s="42">
        <f t="shared" si="0"/>
        <v>845</v>
      </c>
      <c r="D25" s="46"/>
      <c r="E25" s="45"/>
    </row>
    <row r="26" spans="1:6" ht="18.75" x14ac:dyDescent="0.25">
      <c r="A26" s="44"/>
      <c r="B26" s="44"/>
      <c r="C26" s="42">
        <f t="shared" si="0"/>
        <v>845</v>
      </c>
      <c r="D26" s="46"/>
      <c r="E26" s="45"/>
    </row>
    <row r="27" spans="1:6" x14ac:dyDescent="0.25">
      <c r="A27" s="47"/>
      <c r="B27" s="47"/>
      <c r="C27" s="47"/>
      <c r="D27" s="52"/>
      <c r="E27" s="49"/>
    </row>
    <row r="28" spans="1:6" x14ac:dyDescent="0.25">
      <c r="A28" s="47"/>
      <c r="B28" s="47"/>
      <c r="C28" s="47"/>
      <c r="D28" s="52"/>
      <c r="E28" s="49"/>
    </row>
    <row r="29" spans="1:6" x14ac:dyDescent="0.25">
      <c r="A29" s="47"/>
      <c r="B29" s="47"/>
      <c r="C29" s="47"/>
      <c r="D29" s="52"/>
      <c r="E29" s="49"/>
    </row>
    <row r="30" spans="1:6" x14ac:dyDescent="0.25">
      <c r="A30" s="47"/>
      <c r="B30" s="47"/>
      <c r="C30" s="47"/>
      <c r="D30" s="52"/>
      <c r="E30" s="49"/>
    </row>
    <row r="31" spans="1:6" x14ac:dyDescent="0.25">
      <c r="A31" s="47"/>
      <c r="B31" s="47"/>
      <c r="C31" s="47"/>
      <c r="D31" s="52"/>
      <c r="E31" s="49"/>
    </row>
    <row r="32" spans="1:6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9.140625" style="36" bestFit="1" customWidth="1"/>
    <col min="5" max="5" width="25" style="22" customWidth="1"/>
    <col min="6" max="6" width="21.7109375" customWidth="1"/>
  </cols>
  <sheetData>
    <row r="1" spans="1:6" ht="30" customHeight="1" thickTop="1" x14ac:dyDescent="0.25">
      <c r="A1" s="2" t="s">
        <v>0</v>
      </c>
      <c r="B1" s="127" t="s">
        <v>306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307</v>
      </c>
      <c r="C2" s="5" t="s">
        <v>3</v>
      </c>
      <c r="D2" s="184">
        <f>SUM(B6:B18)</f>
        <v>845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0</v>
      </c>
      <c r="E3" s="187"/>
      <c r="F3" s="81">
        <v>27812062300198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845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130</v>
      </c>
      <c r="C6" s="39">
        <f>+B6</f>
        <v>130</v>
      </c>
      <c r="D6" s="40" t="s">
        <v>308</v>
      </c>
      <c r="E6" s="41"/>
      <c r="F6" t="s">
        <v>312</v>
      </c>
    </row>
    <row r="7" spans="1:6" ht="22.5" customHeight="1" x14ac:dyDescent="0.25">
      <c r="A7" s="42"/>
      <c r="B7" s="42">
        <v>250</v>
      </c>
      <c r="C7" s="42">
        <f>C6+B7-A7</f>
        <v>380</v>
      </c>
      <c r="D7" s="40" t="s">
        <v>309</v>
      </c>
      <c r="E7" s="43"/>
      <c r="F7" t="s">
        <v>313</v>
      </c>
    </row>
    <row r="8" spans="1:6" ht="22.5" customHeight="1" x14ac:dyDescent="0.25">
      <c r="A8" s="42"/>
      <c r="B8" s="42">
        <v>450</v>
      </c>
      <c r="C8" s="42">
        <f t="shared" ref="C8:C26" si="0">C7+B8-A8</f>
        <v>830</v>
      </c>
      <c r="D8" s="40" t="s">
        <v>310</v>
      </c>
      <c r="E8" s="43"/>
      <c r="F8" t="s">
        <v>314</v>
      </c>
    </row>
    <row r="9" spans="1:6" ht="22.5" customHeight="1" x14ac:dyDescent="0.25">
      <c r="A9" s="42"/>
      <c r="B9" s="42">
        <v>15</v>
      </c>
      <c r="C9" s="42">
        <f t="shared" si="0"/>
        <v>845</v>
      </c>
      <c r="D9" s="40" t="s">
        <v>311</v>
      </c>
      <c r="E9" s="43"/>
      <c r="F9" t="s">
        <v>315</v>
      </c>
    </row>
    <row r="10" spans="1:6" ht="22.5" customHeight="1" x14ac:dyDescent="0.25">
      <c r="A10" s="42"/>
      <c r="B10" s="42"/>
      <c r="C10" s="42">
        <f t="shared" si="0"/>
        <v>845</v>
      </c>
      <c r="D10" s="40"/>
      <c r="E10" s="43"/>
      <c r="F10" t="s">
        <v>316</v>
      </c>
    </row>
    <row r="11" spans="1:6" ht="22.5" customHeight="1" x14ac:dyDescent="0.25">
      <c r="A11" s="42"/>
      <c r="B11" s="42"/>
      <c r="C11" s="42">
        <f t="shared" si="0"/>
        <v>845</v>
      </c>
      <c r="D11" s="34"/>
      <c r="E11" s="43"/>
      <c r="F11" t="s">
        <v>317</v>
      </c>
    </row>
    <row r="12" spans="1:6" ht="22.5" customHeight="1" x14ac:dyDescent="0.25">
      <c r="A12" s="44"/>
      <c r="B12" s="44"/>
      <c r="C12" s="42">
        <f t="shared" si="0"/>
        <v>845</v>
      </c>
      <c r="D12" s="34"/>
      <c r="E12" s="45"/>
      <c r="F12" t="s">
        <v>318</v>
      </c>
    </row>
    <row r="13" spans="1:6" ht="22.5" customHeight="1" x14ac:dyDescent="0.25">
      <c r="A13" s="44"/>
      <c r="B13" s="44"/>
      <c r="C13" s="42">
        <f t="shared" si="0"/>
        <v>845</v>
      </c>
      <c r="D13" s="34"/>
      <c r="E13" s="45"/>
      <c r="F13" t="s">
        <v>319</v>
      </c>
    </row>
    <row r="14" spans="1:6" ht="18.75" x14ac:dyDescent="0.25">
      <c r="A14" s="44"/>
      <c r="B14" s="44"/>
      <c r="C14" s="42">
        <f t="shared" si="0"/>
        <v>845</v>
      </c>
      <c r="D14" s="35"/>
      <c r="E14" s="45"/>
      <c r="F14" t="s">
        <v>320</v>
      </c>
    </row>
    <row r="15" spans="1:6" ht="18.75" x14ac:dyDescent="0.25">
      <c r="A15" s="44"/>
      <c r="B15" s="44"/>
      <c r="C15" s="42">
        <f t="shared" si="0"/>
        <v>845</v>
      </c>
      <c r="D15" s="35"/>
      <c r="E15" s="45"/>
      <c r="F15" t="s">
        <v>321</v>
      </c>
    </row>
    <row r="16" spans="1:6" ht="18.75" x14ac:dyDescent="0.25">
      <c r="A16" s="44"/>
      <c r="B16" s="44"/>
      <c r="C16" s="42">
        <f t="shared" si="0"/>
        <v>845</v>
      </c>
      <c r="D16" s="46"/>
      <c r="E16" s="45"/>
      <c r="F16" t="s">
        <v>322</v>
      </c>
    </row>
    <row r="17" spans="1:6" ht="18.75" x14ac:dyDescent="0.25">
      <c r="A17" s="44"/>
      <c r="B17" s="44"/>
      <c r="C17" s="42">
        <f t="shared" si="0"/>
        <v>845</v>
      </c>
      <c r="D17" s="46"/>
      <c r="E17" s="45"/>
      <c r="F17" t="s">
        <v>323</v>
      </c>
    </row>
    <row r="18" spans="1:6" ht="18.75" x14ac:dyDescent="0.25">
      <c r="A18" s="44"/>
      <c r="B18" s="44"/>
      <c r="C18" s="42">
        <f t="shared" si="0"/>
        <v>845</v>
      </c>
      <c r="D18" s="46"/>
      <c r="E18" s="45"/>
      <c r="F18" t="s">
        <v>324</v>
      </c>
    </row>
    <row r="19" spans="1:6" ht="18.75" x14ac:dyDescent="0.25">
      <c r="A19" s="44"/>
      <c r="B19" s="44"/>
      <c r="C19" s="42">
        <f t="shared" si="0"/>
        <v>845</v>
      </c>
      <c r="D19" s="46"/>
      <c r="E19" s="45"/>
      <c r="F19" t="s">
        <v>326</v>
      </c>
    </row>
    <row r="20" spans="1:6" ht="18.75" x14ac:dyDescent="0.25">
      <c r="A20" s="44"/>
      <c r="B20" s="44"/>
      <c r="C20" s="42">
        <f t="shared" si="0"/>
        <v>845</v>
      </c>
      <c r="D20" s="46"/>
      <c r="E20" s="45"/>
      <c r="F20" t="s">
        <v>313</v>
      </c>
    </row>
    <row r="21" spans="1:6" ht="18.75" x14ac:dyDescent="0.25">
      <c r="A21" s="44"/>
      <c r="B21" s="44"/>
      <c r="C21" s="42">
        <f t="shared" si="0"/>
        <v>845</v>
      </c>
      <c r="D21" s="46"/>
      <c r="E21" s="45"/>
      <c r="F21" t="s">
        <v>325</v>
      </c>
    </row>
    <row r="22" spans="1:6" ht="18.75" x14ac:dyDescent="0.25">
      <c r="A22" s="44"/>
      <c r="B22" s="44"/>
      <c r="C22" s="42">
        <f t="shared" si="0"/>
        <v>845</v>
      </c>
      <c r="D22" s="46"/>
      <c r="E22" s="45"/>
    </row>
    <row r="23" spans="1:6" ht="18.75" x14ac:dyDescent="0.25">
      <c r="A23" s="44"/>
      <c r="B23" s="44"/>
      <c r="C23" s="42">
        <f t="shared" si="0"/>
        <v>845</v>
      </c>
      <c r="D23" s="46"/>
      <c r="E23" s="45"/>
    </row>
    <row r="24" spans="1:6" ht="18.75" x14ac:dyDescent="0.25">
      <c r="A24" s="44"/>
      <c r="B24" s="44"/>
      <c r="C24" s="42">
        <f t="shared" si="0"/>
        <v>845</v>
      </c>
      <c r="D24" s="46"/>
      <c r="E24" s="45"/>
    </row>
    <row r="25" spans="1:6" ht="18.75" x14ac:dyDescent="0.25">
      <c r="A25" s="44"/>
      <c r="B25" s="44"/>
      <c r="C25" s="42">
        <f t="shared" si="0"/>
        <v>845</v>
      </c>
      <c r="D25" s="46"/>
      <c r="E25" s="45"/>
    </row>
    <row r="26" spans="1:6" ht="18.75" x14ac:dyDescent="0.25">
      <c r="A26" s="44"/>
      <c r="B26" s="44"/>
      <c r="C26" s="42">
        <f t="shared" si="0"/>
        <v>845</v>
      </c>
      <c r="D26" s="46"/>
      <c r="E26" s="45"/>
    </row>
    <row r="27" spans="1:6" x14ac:dyDescent="0.25">
      <c r="A27" s="47"/>
      <c r="B27" s="47"/>
      <c r="C27" s="47"/>
      <c r="D27" s="52"/>
      <c r="E27" s="49"/>
    </row>
    <row r="28" spans="1:6" x14ac:dyDescent="0.25">
      <c r="A28" s="47"/>
      <c r="B28" s="47"/>
      <c r="C28" s="47"/>
      <c r="D28" s="52"/>
      <c r="E28" s="49"/>
    </row>
    <row r="29" spans="1:6" x14ac:dyDescent="0.25">
      <c r="A29" s="47"/>
      <c r="B29" s="47"/>
      <c r="C29" s="47"/>
      <c r="D29" s="52"/>
      <c r="E29" s="49"/>
    </row>
    <row r="30" spans="1:6" x14ac:dyDescent="0.25">
      <c r="A30" s="47"/>
      <c r="B30" s="47"/>
      <c r="C30" s="47"/>
      <c r="D30" s="52"/>
      <c r="E30" s="49"/>
    </row>
    <row r="31" spans="1:6" x14ac:dyDescent="0.25">
      <c r="A31" s="47"/>
      <c r="B31" s="47"/>
      <c r="C31" s="47"/>
      <c r="D31" s="52"/>
      <c r="E31" s="49"/>
    </row>
    <row r="32" spans="1:6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8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9.140625" style="36" bestFit="1" customWidth="1"/>
    <col min="5" max="5" width="25" style="22" customWidth="1"/>
    <col min="6" max="6" width="21.7109375" customWidth="1"/>
  </cols>
  <sheetData>
    <row r="1" spans="1:6" ht="30" customHeight="1" thickTop="1" x14ac:dyDescent="0.25">
      <c r="A1" s="2" t="s">
        <v>0</v>
      </c>
      <c r="B1" s="130" t="s">
        <v>334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336</v>
      </c>
      <c r="C2" s="5" t="s">
        <v>3</v>
      </c>
      <c r="D2" s="184">
        <f>SUM(B6:B18)</f>
        <v>40000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37500</v>
      </c>
      <c r="E3" s="187"/>
      <c r="F3" s="81">
        <v>2870812300333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2500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40000</v>
      </c>
      <c r="C6" s="39">
        <f>+B6</f>
        <v>40000</v>
      </c>
      <c r="D6" s="40" t="s">
        <v>337</v>
      </c>
      <c r="E6" s="41"/>
    </row>
    <row r="7" spans="1:6" ht="22.5" customHeight="1" x14ac:dyDescent="0.25">
      <c r="A7" s="42">
        <v>15000</v>
      </c>
      <c r="B7" s="42"/>
      <c r="C7" s="42">
        <f>C6+B7-A7</f>
        <v>25000</v>
      </c>
      <c r="D7" s="40" t="s">
        <v>470</v>
      </c>
      <c r="E7" s="43">
        <v>4458</v>
      </c>
    </row>
    <row r="8" spans="1:6" ht="22.5" customHeight="1" x14ac:dyDescent="0.25">
      <c r="A8" s="42">
        <v>10000</v>
      </c>
      <c r="B8" s="42"/>
      <c r="C8" s="42">
        <f t="shared" ref="C8:C26" si="0">C7+B8-A8</f>
        <v>15000</v>
      </c>
      <c r="D8" s="40" t="s">
        <v>469</v>
      </c>
      <c r="E8" s="43">
        <v>140</v>
      </c>
    </row>
    <row r="9" spans="1:6" ht="22.5" customHeight="1" x14ac:dyDescent="0.25">
      <c r="A9" s="42">
        <v>7500</v>
      </c>
      <c r="B9" s="42"/>
      <c r="C9" s="42">
        <f t="shared" si="0"/>
        <v>7500</v>
      </c>
      <c r="D9" s="40" t="s">
        <v>494</v>
      </c>
      <c r="E9" s="43">
        <v>4586</v>
      </c>
    </row>
    <row r="10" spans="1:6" ht="22.5" customHeight="1" x14ac:dyDescent="0.25">
      <c r="A10" s="42">
        <v>5000</v>
      </c>
      <c r="B10" s="42"/>
      <c r="C10" s="42">
        <f t="shared" si="0"/>
        <v>2500</v>
      </c>
      <c r="D10" s="40" t="s">
        <v>495</v>
      </c>
      <c r="E10" s="43">
        <v>4615</v>
      </c>
    </row>
    <row r="11" spans="1:6" ht="22.5" customHeight="1" x14ac:dyDescent="0.25">
      <c r="A11" s="42"/>
      <c r="B11" s="42"/>
      <c r="C11" s="42">
        <f t="shared" si="0"/>
        <v>2500</v>
      </c>
      <c r="D11" s="34"/>
      <c r="E11" s="43"/>
    </row>
    <row r="12" spans="1:6" ht="22.5" customHeight="1" x14ac:dyDescent="0.25">
      <c r="A12" s="44"/>
      <c r="B12" s="44"/>
      <c r="C12" s="42">
        <f t="shared" si="0"/>
        <v>2500</v>
      </c>
      <c r="D12" s="34"/>
      <c r="E12" s="45"/>
    </row>
    <row r="13" spans="1:6" ht="22.5" customHeight="1" x14ac:dyDescent="0.25">
      <c r="A13" s="44"/>
      <c r="B13" s="44"/>
      <c r="C13" s="42">
        <f t="shared" si="0"/>
        <v>2500</v>
      </c>
      <c r="D13" s="34"/>
      <c r="E13" s="45"/>
    </row>
    <row r="14" spans="1:6" ht="18.75" x14ac:dyDescent="0.25">
      <c r="A14" s="44"/>
      <c r="B14" s="44"/>
      <c r="C14" s="42">
        <f t="shared" si="0"/>
        <v>2500</v>
      </c>
      <c r="D14" s="35"/>
      <c r="E14" s="45"/>
    </row>
    <row r="15" spans="1:6" ht="18.75" x14ac:dyDescent="0.25">
      <c r="A15" s="44"/>
      <c r="B15" s="44"/>
      <c r="C15" s="42">
        <f t="shared" si="0"/>
        <v>2500</v>
      </c>
      <c r="D15" s="35"/>
      <c r="E15" s="45"/>
    </row>
    <row r="16" spans="1:6" ht="18.75" x14ac:dyDescent="0.25">
      <c r="A16" s="44"/>
      <c r="B16" s="44"/>
      <c r="C16" s="42">
        <f t="shared" si="0"/>
        <v>2500</v>
      </c>
      <c r="D16" s="46"/>
      <c r="E16" s="45"/>
    </row>
    <row r="17" spans="1:5" ht="18.75" x14ac:dyDescent="0.25">
      <c r="A17" s="44"/>
      <c r="B17" s="44"/>
      <c r="C17" s="42">
        <f t="shared" si="0"/>
        <v>2500</v>
      </c>
      <c r="D17" s="46"/>
      <c r="E17" s="45"/>
    </row>
    <row r="18" spans="1:5" ht="18.75" x14ac:dyDescent="0.25">
      <c r="A18" s="44"/>
      <c r="B18" s="44"/>
      <c r="C18" s="42">
        <f t="shared" si="0"/>
        <v>2500</v>
      </c>
      <c r="D18" s="46"/>
      <c r="E18" s="45"/>
    </row>
    <row r="19" spans="1:5" ht="18.75" x14ac:dyDescent="0.25">
      <c r="A19" s="44"/>
      <c r="B19" s="44"/>
      <c r="C19" s="42">
        <f t="shared" si="0"/>
        <v>2500</v>
      </c>
      <c r="D19" s="46"/>
      <c r="E19" s="45"/>
    </row>
    <row r="20" spans="1:5" ht="18.75" x14ac:dyDescent="0.25">
      <c r="A20" s="44"/>
      <c r="B20" s="44"/>
      <c r="C20" s="42">
        <f t="shared" si="0"/>
        <v>2500</v>
      </c>
      <c r="D20" s="46"/>
      <c r="E20" s="45"/>
    </row>
    <row r="21" spans="1:5" ht="18.75" x14ac:dyDescent="0.25">
      <c r="A21" s="44"/>
      <c r="B21" s="44"/>
      <c r="C21" s="42">
        <f t="shared" si="0"/>
        <v>2500</v>
      </c>
      <c r="D21" s="46"/>
      <c r="E21" s="45"/>
    </row>
    <row r="22" spans="1:5" ht="18.75" x14ac:dyDescent="0.25">
      <c r="A22" s="44"/>
      <c r="B22" s="44"/>
      <c r="C22" s="42">
        <f t="shared" si="0"/>
        <v>2500</v>
      </c>
      <c r="D22" s="46"/>
      <c r="E22" s="45"/>
    </row>
    <row r="23" spans="1:5" ht="18.75" x14ac:dyDescent="0.25">
      <c r="A23" s="44"/>
      <c r="B23" s="44"/>
      <c r="C23" s="42">
        <f t="shared" si="0"/>
        <v>2500</v>
      </c>
      <c r="D23" s="46"/>
      <c r="E23" s="45"/>
    </row>
    <row r="24" spans="1:5" ht="18.75" x14ac:dyDescent="0.25">
      <c r="A24" s="44"/>
      <c r="B24" s="44"/>
      <c r="C24" s="42">
        <f t="shared" si="0"/>
        <v>2500</v>
      </c>
      <c r="D24" s="46"/>
      <c r="E24" s="45"/>
    </row>
    <row r="25" spans="1:5" ht="18.75" x14ac:dyDescent="0.25">
      <c r="A25" s="44"/>
      <c r="B25" s="44"/>
      <c r="C25" s="42">
        <f t="shared" si="0"/>
        <v>2500</v>
      </c>
      <c r="D25" s="46"/>
      <c r="E25" s="45"/>
    </row>
    <row r="26" spans="1:5" ht="18.75" x14ac:dyDescent="0.25">
      <c r="A26" s="44"/>
      <c r="B26" s="44"/>
      <c r="C26" s="42">
        <f t="shared" si="0"/>
        <v>2500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7</v>
      </c>
      <c r="C2" s="5" t="s">
        <v>3</v>
      </c>
      <c r="D2" s="190">
        <f>SUM(B6:B18)</f>
        <v>304250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SUM(A6:A30)</f>
        <v>280000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24250</v>
      </c>
      <c r="E4" s="189"/>
      <c r="F4" s="57" t="s">
        <v>354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190*290</f>
        <v>55100</v>
      </c>
      <c r="C6" s="39">
        <f>+B6</f>
        <v>55100</v>
      </c>
      <c r="D6" s="50" t="s">
        <v>357</v>
      </c>
      <c r="E6" s="41"/>
    </row>
    <row r="7" spans="1:6" ht="22.5" customHeight="1" x14ac:dyDescent="0.25">
      <c r="A7" s="42"/>
      <c r="B7" s="42">
        <f>460*200</f>
        <v>92000</v>
      </c>
      <c r="C7" s="42">
        <f>C6+B7-A7</f>
        <v>147100</v>
      </c>
      <c r="D7" s="34" t="s">
        <v>356</v>
      </c>
      <c r="E7" s="43"/>
    </row>
    <row r="8" spans="1:6" ht="22.5" customHeight="1" x14ac:dyDescent="0.25">
      <c r="A8" s="42">
        <v>100000</v>
      </c>
      <c r="B8" s="42"/>
      <c r="C8" s="42">
        <f t="shared" ref="C8:C26" si="0">C7+B8-A8</f>
        <v>47100</v>
      </c>
      <c r="D8" s="40" t="s">
        <v>298</v>
      </c>
      <c r="E8" s="137">
        <v>3099</v>
      </c>
    </row>
    <row r="9" spans="1:6" ht="22.5" customHeight="1" x14ac:dyDescent="0.25">
      <c r="A9" s="44">
        <v>30000</v>
      </c>
      <c r="B9" s="44"/>
      <c r="C9" s="42">
        <f t="shared" si="0"/>
        <v>17100</v>
      </c>
      <c r="D9" s="40" t="s">
        <v>355</v>
      </c>
      <c r="E9" s="136">
        <v>45445</v>
      </c>
    </row>
    <row r="10" spans="1:6" ht="22.5" customHeight="1" x14ac:dyDescent="0.25">
      <c r="A10" s="44">
        <v>50000</v>
      </c>
      <c r="B10" s="44"/>
      <c r="C10" s="42">
        <f t="shared" si="0"/>
        <v>-32900</v>
      </c>
      <c r="D10" s="40" t="s">
        <v>298</v>
      </c>
      <c r="E10" s="137">
        <v>4235</v>
      </c>
    </row>
    <row r="11" spans="1:6" ht="22.5" customHeight="1" x14ac:dyDescent="0.25">
      <c r="A11" s="44"/>
      <c r="B11" s="44">
        <f>1700*77</f>
        <v>130900</v>
      </c>
      <c r="C11" s="42">
        <f t="shared" si="0"/>
        <v>98000</v>
      </c>
      <c r="D11" s="40" t="s">
        <v>485</v>
      </c>
      <c r="E11" s="137"/>
    </row>
    <row r="12" spans="1:6" ht="22.5" customHeight="1" x14ac:dyDescent="0.25">
      <c r="A12" s="44"/>
      <c r="B12" s="44">
        <f>500*22.5</f>
        <v>11250</v>
      </c>
      <c r="C12" s="42">
        <f t="shared" si="0"/>
        <v>109250</v>
      </c>
      <c r="D12" s="40" t="s">
        <v>486</v>
      </c>
      <c r="E12" s="137"/>
    </row>
    <row r="13" spans="1:6" ht="22.5" customHeight="1" x14ac:dyDescent="0.25">
      <c r="A13" s="44"/>
      <c r="B13" s="44">
        <f>300*50</f>
        <v>15000</v>
      </c>
      <c r="C13" s="42">
        <f t="shared" si="0"/>
        <v>124250</v>
      </c>
      <c r="D13" s="46" t="s">
        <v>487</v>
      </c>
      <c r="E13" s="137"/>
    </row>
    <row r="14" spans="1:6" ht="18.75" x14ac:dyDescent="0.25">
      <c r="A14" s="44">
        <v>100000</v>
      </c>
      <c r="B14" s="44"/>
      <c r="C14" s="42">
        <f t="shared" si="0"/>
        <v>24250</v>
      </c>
      <c r="D14" s="46" t="s">
        <v>298</v>
      </c>
      <c r="E14" s="137">
        <v>4649</v>
      </c>
    </row>
    <row r="15" spans="1:6" ht="18.75" x14ac:dyDescent="0.25">
      <c r="A15" s="44"/>
      <c r="B15" s="44"/>
      <c r="C15" s="42">
        <f t="shared" si="0"/>
        <v>24250</v>
      </c>
      <c r="D15" s="46"/>
      <c r="E15" s="137"/>
    </row>
    <row r="16" spans="1:6" ht="18.75" x14ac:dyDescent="0.25">
      <c r="A16" s="44"/>
      <c r="B16" s="44"/>
      <c r="C16" s="42">
        <f t="shared" si="0"/>
        <v>24250</v>
      </c>
      <c r="D16" s="46"/>
      <c r="E16" s="137"/>
    </row>
    <row r="17" spans="1:6" ht="18.75" x14ac:dyDescent="0.25">
      <c r="A17" s="44"/>
      <c r="B17" s="44"/>
      <c r="C17" s="42">
        <f t="shared" si="0"/>
        <v>24250</v>
      </c>
      <c r="D17" s="46"/>
      <c r="E17" s="137"/>
    </row>
    <row r="18" spans="1:6" ht="18.75" x14ac:dyDescent="0.25">
      <c r="A18" s="44"/>
      <c r="B18" s="44"/>
      <c r="C18" s="42">
        <f t="shared" si="0"/>
        <v>24250</v>
      </c>
      <c r="D18" s="46"/>
      <c r="E18" s="137"/>
    </row>
    <row r="19" spans="1:6" ht="18.75" x14ac:dyDescent="0.25">
      <c r="A19" s="44"/>
      <c r="B19" s="44"/>
      <c r="C19" s="42">
        <f t="shared" si="0"/>
        <v>24250</v>
      </c>
      <c r="D19" s="46"/>
      <c r="E19" s="137"/>
    </row>
    <row r="20" spans="1:6" ht="18.75" x14ac:dyDescent="0.25">
      <c r="A20" s="44"/>
      <c r="B20" s="44"/>
      <c r="C20" s="42">
        <f t="shared" si="0"/>
        <v>24250</v>
      </c>
      <c r="D20" s="46"/>
      <c r="E20" s="137"/>
    </row>
    <row r="21" spans="1:6" ht="18.75" x14ac:dyDescent="0.25">
      <c r="A21" s="44"/>
      <c r="B21" s="44"/>
      <c r="C21" s="42">
        <f t="shared" si="0"/>
        <v>24250</v>
      </c>
      <c r="D21" s="46"/>
      <c r="E21" s="137"/>
    </row>
    <row r="22" spans="1:6" ht="18.75" x14ac:dyDescent="0.25">
      <c r="A22" s="44"/>
      <c r="B22" s="44"/>
      <c r="C22" s="42">
        <f t="shared" si="0"/>
        <v>24250</v>
      </c>
      <c r="D22" s="46"/>
      <c r="E22" s="137"/>
    </row>
    <row r="23" spans="1:6" ht="18.75" x14ac:dyDescent="0.25">
      <c r="A23" s="44"/>
      <c r="B23" s="44"/>
      <c r="C23" s="42">
        <f t="shared" si="0"/>
        <v>24250</v>
      </c>
      <c r="D23" s="46"/>
      <c r="E23" s="137"/>
    </row>
    <row r="24" spans="1:6" ht="18.75" x14ac:dyDescent="0.25">
      <c r="A24" s="44"/>
      <c r="B24" s="44"/>
      <c r="C24" s="42">
        <f t="shared" si="0"/>
        <v>24250</v>
      </c>
      <c r="D24" s="46"/>
      <c r="E24" s="137"/>
    </row>
    <row r="25" spans="1:6" ht="18.75" x14ac:dyDescent="0.25">
      <c r="A25" s="44"/>
      <c r="B25" s="44"/>
      <c r="C25" s="44">
        <f t="shared" si="0"/>
        <v>24250</v>
      </c>
      <c r="D25" s="46"/>
      <c r="E25" s="142"/>
    </row>
    <row r="26" spans="1:6" ht="18.75" x14ac:dyDescent="0.25">
      <c r="A26" s="44"/>
      <c r="B26" s="44"/>
      <c r="C26" s="44">
        <f t="shared" si="0"/>
        <v>24250</v>
      </c>
      <c r="D26" s="46"/>
      <c r="E26" s="142"/>
      <c r="F26" s="140"/>
    </row>
    <row r="27" spans="1:6" ht="18.75" x14ac:dyDescent="0.25">
      <c r="A27" s="47"/>
      <c r="B27" s="47"/>
      <c r="C27" s="47"/>
      <c r="D27" s="138"/>
      <c r="E27" s="139"/>
      <c r="F27" s="140"/>
    </row>
    <row r="28" spans="1:6" ht="18.75" x14ac:dyDescent="0.25">
      <c r="A28" s="47"/>
      <c r="B28" s="47"/>
      <c r="C28" s="47"/>
      <c r="D28" s="138"/>
      <c r="E28" s="139"/>
      <c r="F28" s="140"/>
    </row>
    <row r="29" spans="1:6" ht="18.75" x14ac:dyDescent="0.25">
      <c r="A29" s="47"/>
      <c r="B29" s="47"/>
      <c r="C29" s="47"/>
      <c r="D29" s="138"/>
      <c r="E29" s="139"/>
      <c r="F29" s="140"/>
    </row>
    <row r="30" spans="1:6" ht="18.75" x14ac:dyDescent="0.25">
      <c r="A30" s="47"/>
      <c r="B30" s="47"/>
      <c r="C30" s="47"/>
      <c r="D30" s="138"/>
      <c r="E30" s="139"/>
      <c r="F30" s="140"/>
    </row>
    <row r="31" spans="1:6" ht="18.75" x14ac:dyDescent="0.25">
      <c r="A31" s="47"/>
      <c r="B31" s="47"/>
      <c r="C31" s="47"/>
      <c r="D31" s="138"/>
      <c r="E31" s="139"/>
      <c r="F31" s="140"/>
    </row>
    <row r="32" spans="1:6" ht="18.75" x14ac:dyDescent="0.25">
      <c r="A32" s="47"/>
      <c r="B32" s="47"/>
      <c r="C32" s="47"/>
      <c r="D32" s="138"/>
      <c r="E32" s="139"/>
      <c r="F32" s="140"/>
    </row>
    <row r="33" spans="1:6" ht="18.75" x14ac:dyDescent="0.25">
      <c r="A33" s="47"/>
      <c r="B33" s="47"/>
      <c r="C33" s="47"/>
      <c r="D33" s="138"/>
      <c r="E33" s="139"/>
      <c r="F33" s="140"/>
    </row>
    <row r="34" spans="1:6" ht="18.75" x14ac:dyDescent="0.25">
      <c r="A34" s="47"/>
      <c r="B34" s="47"/>
      <c r="C34" s="47"/>
      <c r="D34" s="138"/>
      <c r="E34" s="139"/>
      <c r="F34" s="140"/>
    </row>
    <row r="35" spans="1:6" ht="18.75" x14ac:dyDescent="0.25">
      <c r="A35" s="47"/>
      <c r="B35" s="47"/>
      <c r="C35" s="47"/>
      <c r="D35" s="138"/>
      <c r="E35" s="139"/>
      <c r="F35" s="140"/>
    </row>
    <row r="36" spans="1:6" ht="18.75" x14ac:dyDescent="0.25">
      <c r="A36" s="47"/>
      <c r="B36" s="47"/>
      <c r="C36" s="47"/>
      <c r="D36" s="138"/>
      <c r="E36" s="139"/>
      <c r="F36" s="140"/>
    </row>
    <row r="37" spans="1:6" ht="18.75" x14ac:dyDescent="0.25">
      <c r="A37" s="47"/>
      <c r="B37" s="47"/>
      <c r="C37" s="47"/>
      <c r="D37" s="138"/>
      <c r="E37" s="139"/>
      <c r="F37" s="140"/>
    </row>
    <row r="38" spans="1:6" ht="18.75" x14ac:dyDescent="0.25">
      <c r="A38" s="47"/>
      <c r="B38" s="47"/>
      <c r="C38" s="47"/>
      <c r="D38" s="138"/>
      <c r="E38" s="139"/>
      <c r="F38" s="140"/>
    </row>
    <row r="39" spans="1:6" ht="18.75" x14ac:dyDescent="0.25">
      <c r="A39" s="47"/>
      <c r="B39" s="47"/>
      <c r="C39" s="47"/>
      <c r="D39" s="138"/>
      <c r="E39" s="139"/>
      <c r="F39" s="140"/>
    </row>
    <row r="40" spans="1:6" ht="18.75" x14ac:dyDescent="0.25">
      <c r="A40" s="47"/>
      <c r="B40" s="47"/>
      <c r="C40" s="47"/>
      <c r="D40" s="138"/>
      <c r="E40" s="139"/>
      <c r="F40" s="140"/>
    </row>
    <row r="41" spans="1:6" ht="18.75" x14ac:dyDescent="0.25">
      <c r="A41" s="47"/>
      <c r="B41" s="47"/>
      <c r="C41" s="47"/>
      <c r="D41" s="138"/>
      <c r="E41" s="139"/>
      <c r="F41" s="140"/>
    </row>
    <row r="42" spans="1:6" ht="18.75" x14ac:dyDescent="0.25">
      <c r="A42" s="47"/>
      <c r="B42" s="47"/>
      <c r="C42" s="47"/>
      <c r="D42" s="138"/>
      <c r="E42" s="139"/>
      <c r="F42" s="140"/>
    </row>
    <row r="43" spans="1:6" ht="18.75" x14ac:dyDescent="0.25">
      <c r="A43" s="47"/>
      <c r="B43" s="47"/>
      <c r="C43" s="47"/>
      <c r="D43" s="138"/>
      <c r="E43" s="139"/>
      <c r="F43" s="140"/>
    </row>
    <row r="44" spans="1:6" ht="18.75" x14ac:dyDescent="0.25">
      <c r="A44" s="47"/>
      <c r="B44" s="47"/>
      <c r="C44" s="47"/>
      <c r="D44" s="138"/>
      <c r="E44" s="139"/>
      <c r="F44" s="140"/>
    </row>
    <row r="45" spans="1:6" ht="18.75" x14ac:dyDescent="0.25">
      <c r="A45" s="47"/>
      <c r="B45" s="47"/>
      <c r="C45" s="47"/>
      <c r="D45" s="138"/>
      <c r="E45" s="139"/>
      <c r="F45" s="140"/>
    </row>
    <row r="46" spans="1:6" ht="18.75" x14ac:dyDescent="0.25">
      <c r="A46" s="47"/>
      <c r="B46" s="47"/>
      <c r="C46" s="47"/>
      <c r="D46" s="138"/>
      <c r="E46" s="139"/>
      <c r="F46" s="140"/>
    </row>
    <row r="47" spans="1:6" ht="18.75" x14ac:dyDescent="0.25">
      <c r="A47" s="47"/>
      <c r="B47" s="47"/>
      <c r="C47" s="47"/>
      <c r="D47" s="138"/>
      <c r="E47" s="139"/>
      <c r="F47" s="140"/>
    </row>
    <row r="48" spans="1:6" ht="18.75" x14ac:dyDescent="0.25">
      <c r="A48" s="47"/>
      <c r="B48" s="47"/>
      <c r="C48" s="47"/>
      <c r="D48" s="138"/>
      <c r="E48" s="139"/>
      <c r="F48" s="140"/>
    </row>
    <row r="49" spans="1:6" ht="18.75" x14ac:dyDescent="0.25">
      <c r="A49" s="1"/>
      <c r="B49" s="1"/>
      <c r="C49" s="1"/>
      <c r="D49" s="140"/>
      <c r="E49" s="139"/>
      <c r="F49" s="140"/>
    </row>
    <row r="50" spans="1:6" ht="18.75" x14ac:dyDescent="0.25">
      <c r="A50" s="1"/>
      <c r="B50" s="1"/>
      <c r="C50" s="1"/>
      <c r="D50" s="140"/>
      <c r="E50" s="139"/>
      <c r="F50" s="140"/>
    </row>
    <row r="51" spans="1:6" ht="18.75" x14ac:dyDescent="0.25">
      <c r="A51" s="1"/>
      <c r="B51" s="1"/>
      <c r="C51" s="1"/>
      <c r="D51" s="140"/>
      <c r="E51" s="139"/>
      <c r="F51" s="140"/>
    </row>
    <row r="52" spans="1:6" ht="18.75" x14ac:dyDescent="0.25">
      <c r="A52" s="1"/>
      <c r="B52" s="1"/>
      <c r="C52" s="1"/>
      <c r="D52" s="140"/>
      <c r="E52" s="139"/>
      <c r="F52" s="140"/>
    </row>
    <row r="53" spans="1:6" ht="18.75" x14ac:dyDescent="0.25">
      <c r="A53" s="1"/>
      <c r="B53" s="1"/>
      <c r="C53" s="1"/>
      <c r="D53" s="140"/>
      <c r="E53" s="139"/>
      <c r="F53" s="140"/>
    </row>
    <row r="54" spans="1:6" ht="18.75" x14ac:dyDescent="0.25">
      <c r="A54" s="1"/>
      <c r="B54" s="1"/>
      <c r="C54" s="1"/>
      <c r="D54" s="140"/>
      <c r="E54" s="139"/>
      <c r="F54" s="140"/>
    </row>
    <row r="55" spans="1:6" ht="18.75" x14ac:dyDescent="0.25">
      <c r="A55" s="1"/>
      <c r="B55" s="1"/>
      <c r="C55" s="1"/>
      <c r="D55" s="140"/>
      <c r="E55" s="139"/>
      <c r="F55" s="140"/>
    </row>
    <row r="56" spans="1:6" ht="18.75" x14ac:dyDescent="0.25">
      <c r="A56" s="1"/>
      <c r="B56" s="1"/>
      <c r="C56" s="1"/>
      <c r="D56" s="140"/>
      <c r="E56" s="139"/>
      <c r="F56" s="140"/>
    </row>
    <row r="57" spans="1:6" ht="18.75" x14ac:dyDescent="0.25">
      <c r="A57" s="1"/>
      <c r="B57" s="1"/>
      <c r="C57" s="1"/>
      <c r="D57" s="140"/>
      <c r="E57" s="139"/>
      <c r="F57" s="140"/>
    </row>
    <row r="58" spans="1:6" ht="18.75" x14ac:dyDescent="0.25">
      <c r="A58" s="1"/>
      <c r="B58" s="1"/>
      <c r="C58" s="1"/>
      <c r="D58" s="140"/>
      <c r="E58" s="139"/>
      <c r="F58" s="140"/>
    </row>
    <row r="59" spans="1:6" ht="18.75" x14ac:dyDescent="0.25">
      <c r="A59" s="1"/>
      <c r="B59" s="1"/>
      <c r="C59" s="1"/>
      <c r="D59" s="140"/>
      <c r="E59" s="139"/>
      <c r="F59" s="140"/>
    </row>
    <row r="60" spans="1:6" x14ac:dyDescent="0.25">
      <c r="A60" s="1"/>
      <c r="B60" s="1"/>
      <c r="C60" s="1"/>
      <c r="D60" s="140"/>
      <c r="E60" s="141"/>
      <c r="F60" s="140"/>
    </row>
    <row r="61" spans="1:6" x14ac:dyDescent="0.25">
      <c r="A61" s="1"/>
      <c r="B61" s="1"/>
      <c r="C61" s="1"/>
      <c r="D61" s="140"/>
      <c r="E61" s="141"/>
      <c r="F61" s="140"/>
    </row>
    <row r="62" spans="1:6" x14ac:dyDescent="0.25">
      <c r="A62" s="1"/>
      <c r="B62" s="1"/>
      <c r="C62" s="1"/>
      <c r="D62" s="140"/>
      <c r="E62" s="141"/>
      <c r="F62" s="140"/>
    </row>
    <row r="63" spans="1:6" x14ac:dyDescent="0.25">
      <c r="A63" s="1"/>
      <c r="B63" s="1"/>
      <c r="C63" s="1"/>
      <c r="D63" s="140"/>
      <c r="E63" s="141"/>
      <c r="F63" s="140"/>
    </row>
    <row r="64" spans="1:6" x14ac:dyDescent="0.25">
      <c r="A64" s="1"/>
      <c r="B64" s="1"/>
      <c r="C64" s="1"/>
      <c r="D64" s="140"/>
      <c r="E64" s="141"/>
      <c r="F64" s="140"/>
    </row>
    <row r="65" spans="1:6" x14ac:dyDescent="0.25">
      <c r="A65" s="1"/>
      <c r="B65" s="1"/>
      <c r="C65" s="1"/>
      <c r="D65" s="140"/>
      <c r="E65" s="141"/>
      <c r="F65" s="140"/>
    </row>
    <row r="66" spans="1:6" x14ac:dyDescent="0.25">
      <c r="A66" s="1"/>
      <c r="B66" s="1"/>
      <c r="C66" s="1"/>
      <c r="D66" s="140"/>
      <c r="E66" s="141"/>
      <c r="F66" s="140"/>
    </row>
    <row r="67" spans="1:6" x14ac:dyDescent="0.25">
      <c r="A67" s="1"/>
      <c r="B67" s="1"/>
      <c r="C67" s="1"/>
      <c r="D67" s="140"/>
      <c r="E67" s="141"/>
      <c r="F67" s="140"/>
    </row>
    <row r="68" spans="1:6" x14ac:dyDescent="0.25">
      <c r="A68" s="1"/>
      <c r="B68" s="1"/>
      <c r="C68" s="1"/>
      <c r="D68" s="140"/>
      <c r="E68" s="141"/>
      <c r="F68" s="140"/>
    </row>
    <row r="69" spans="1:6" x14ac:dyDescent="0.25">
      <c r="A69" s="1"/>
      <c r="B69" s="1"/>
      <c r="C69" s="1"/>
      <c r="D69" s="140"/>
      <c r="E69" s="141"/>
      <c r="F69" s="140"/>
    </row>
    <row r="70" spans="1:6" x14ac:dyDescent="0.25">
      <c r="A70" s="1"/>
      <c r="B70" s="1"/>
      <c r="C70" s="1"/>
      <c r="D70" s="140"/>
      <c r="E70" s="141"/>
      <c r="F70" s="140"/>
    </row>
    <row r="71" spans="1:6" x14ac:dyDescent="0.25">
      <c r="A71" s="1"/>
      <c r="B71" s="1"/>
      <c r="C71" s="1"/>
      <c r="D71" s="140"/>
      <c r="E71" s="141"/>
      <c r="F71" s="140"/>
    </row>
    <row r="72" spans="1:6" x14ac:dyDescent="0.25">
      <c r="A72" s="1"/>
      <c r="B72" s="1"/>
      <c r="C72" s="1"/>
    </row>
    <row r="73" spans="1:6" x14ac:dyDescent="0.25">
      <c r="A73" s="1"/>
      <c r="B73" s="1"/>
      <c r="C73" s="1"/>
    </row>
    <row r="74" spans="1:6" x14ac:dyDescent="0.25">
      <c r="A74" s="1"/>
      <c r="B74" s="1"/>
      <c r="C74" s="1"/>
    </row>
    <row r="75" spans="1:6" x14ac:dyDescent="0.25">
      <c r="A75" s="1"/>
      <c r="B75" s="1"/>
      <c r="C75" s="1"/>
    </row>
    <row r="76" spans="1:6" x14ac:dyDescent="0.25">
      <c r="A76" s="1"/>
      <c r="B76" s="1"/>
      <c r="C76" s="1"/>
    </row>
    <row r="77" spans="1:6" x14ac:dyDescent="0.25">
      <c r="A77" s="1"/>
      <c r="B77" s="1"/>
      <c r="C77" s="1"/>
    </row>
    <row r="78" spans="1:6" x14ac:dyDescent="0.25">
      <c r="A78" s="1"/>
      <c r="B78" s="1"/>
      <c r="C78" s="1"/>
    </row>
    <row r="79" spans="1:6" x14ac:dyDescent="0.25">
      <c r="A79" s="1"/>
      <c r="B79" s="1"/>
      <c r="C79" s="1"/>
    </row>
    <row r="80" spans="1:6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33</v>
      </c>
      <c r="C2" s="5" t="s">
        <v>3</v>
      </c>
      <c r="D2" s="190">
        <f>SUM(B6:B18)</f>
        <v>56743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SUM(A6:A30)</f>
        <v>140000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-83257</v>
      </c>
      <c r="E4" s="189"/>
      <c r="F4" s="57" t="s">
        <v>347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46.7*290</f>
        <v>13543</v>
      </c>
      <c r="C6" s="39">
        <f>+B6</f>
        <v>13543</v>
      </c>
      <c r="D6" s="50" t="s">
        <v>357</v>
      </c>
      <c r="E6" s="41"/>
    </row>
    <row r="7" spans="1:6" ht="22.5" customHeight="1" x14ac:dyDescent="0.25">
      <c r="A7" s="42"/>
      <c r="B7" s="42">
        <f>(141+75)*200</f>
        <v>43200</v>
      </c>
      <c r="C7" s="42">
        <f>C6+B7-A7</f>
        <v>56743</v>
      </c>
      <c r="D7" s="34" t="s">
        <v>356</v>
      </c>
      <c r="E7" s="43"/>
    </row>
    <row r="8" spans="1:6" ht="22.5" customHeight="1" x14ac:dyDescent="0.25">
      <c r="A8" s="42">
        <v>70000</v>
      </c>
      <c r="B8" s="42"/>
      <c r="C8" s="42">
        <f t="shared" ref="C8:C26" si="0">C7+B8-A8</f>
        <v>-13257</v>
      </c>
      <c r="D8" s="40" t="s">
        <v>298</v>
      </c>
      <c r="E8" s="43">
        <v>3060</v>
      </c>
    </row>
    <row r="9" spans="1:6" ht="22.5" customHeight="1" x14ac:dyDescent="0.25">
      <c r="A9" s="44">
        <v>10000</v>
      </c>
      <c r="B9" s="44"/>
      <c r="C9" s="42">
        <f t="shared" si="0"/>
        <v>-23257</v>
      </c>
      <c r="D9" s="40" t="s">
        <v>298</v>
      </c>
      <c r="E9" s="45">
        <v>3688</v>
      </c>
    </row>
    <row r="10" spans="1:6" ht="22.5" customHeight="1" x14ac:dyDescent="0.25">
      <c r="A10" s="44">
        <v>10000</v>
      </c>
      <c r="B10" s="44"/>
      <c r="C10" s="42">
        <f t="shared" si="0"/>
        <v>-33257</v>
      </c>
      <c r="D10" s="40" t="s">
        <v>298</v>
      </c>
      <c r="E10" s="45">
        <v>3710</v>
      </c>
    </row>
    <row r="11" spans="1:6" ht="22.5" customHeight="1" x14ac:dyDescent="0.25">
      <c r="A11" s="44">
        <v>50000</v>
      </c>
      <c r="B11" s="44"/>
      <c r="C11" s="42">
        <f t="shared" si="0"/>
        <v>-83257</v>
      </c>
      <c r="D11" s="40" t="s">
        <v>298</v>
      </c>
      <c r="E11" s="45">
        <v>4143</v>
      </c>
    </row>
    <row r="12" spans="1:6" ht="22.5" customHeight="1" x14ac:dyDescent="0.25">
      <c r="A12" s="44"/>
      <c r="B12" s="44"/>
      <c r="C12" s="42">
        <f t="shared" si="0"/>
        <v>-83257</v>
      </c>
      <c r="D12" s="40"/>
      <c r="E12" s="45"/>
    </row>
    <row r="13" spans="1:6" ht="22.5" customHeight="1" x14ac:dyDescent="0.25">
      <c r="A13" s="44"/>
      <c r="B13" s="44"/>
      <c r="C13" s="42">
        <f t="shared" si="0"/>
        <v>-83257</v>
      </c>
      <c r="D13" s="46"/>
      <c r="E13" s="45"/>
    </row>
    <row r="14" spans="1:6" ht="18.75" x14ac:dyDescent="0.25">
      <c r="A14" s="44"/>
      <c r="B14" s="44"/>
      <c r="C14" s="42">
        <f t="shared" si="0"/>
        <v>-83257</v>
      </c>
      <c r="D14" s="46"/>
      <c r="E14" s="45"/>
    </row>
    <row r="15" spans="1:6" ht="18.75" x14ac:dyDescent="0.25">
      <c r="A15" s="44"/>
      <c r="B15" s="44"/>
      <c r="C15" s="42">
        <f t="shared" si="0"/>
        <v>-83257</v>
      </c>
      <c r="D15" s="46"/>
      <c r="E15" s="45"/>
    </row>
    <row r="16" spans="1:6" ht="18.75" x14ac:dyDescent="0.25">
      <c r="A16" s="44"/>
      <c r="B16" s="44"/>
      <c r="C16" s="42">
        <f t="shared" si="0"/>
        <v>-83257</v>
      </c>
      <c r="D16" s="46"/>
      <c r="E16" s="45"/>
    </row>
    <row r="17" spans="1:5" ht="18.75" x14ac:dyDescent="0.25">
      <c r="A17" s="44"/>
      <c r="B17" s="44"/>
      <c r="C17" s="42">
        <f t="shared" si="0"/>
        <v>-83257</v>
      </c>
      <c r="D17" s="46"/>
      <c r="E17" s="45"/>
    </row>
    <row r="18" spans="1:5" ht="18.75" x14ac:dyDescent="0.25">
      <c r="A18" s="44"/>
      <c r="B18" s="44"/>
      <c r="C18" s="42">
        <f t="shared" si="0"/>
        <v>-83257</v>
      </c>
      <c r="D18" s="46"/>
      <c r="E18" s="45"/>
    </row>
    <row r="19" spans="1:5" ht="18.75" x14ac:dyDescent="0.25">
      <c r="A19" s="44"/>
      <c r="B19" s="44"/>
      <c r="C19" s="42">
        <f t="shared" si="0"/>
        <v>-83257</v>
      </c>
      <c r="D19" s="46"/>
      <c r="E19" s="45"/>
    </row>
    <row r="20" spans="1:5" ht="18.75" x14ac:dyDescent="0.25">
      <c r="A20" s="44"/>
      <c r="B20" s="44"/>
      <c r="C20" s="42">
        <f t="shared" si="0"/>
        <v>-83257</v>
      </c>
      <c r="D20" s="46"/>
      <c r="E20" s="45"/>
    </row>
    <row r="21" spans="1:5" ht="18.75" x14ac:dyDescent="0.25">
      <c r="A21" s="44"/>
      <c r="B21" s="44"/>
      <c r="C21" s="42">
        <f t="shared" si="0"/>
        <v>-83257</v>
      </c>
      <c r="D21" s="46"/>
      <c r="E21" s="45"/>
    </row>
    <row r="22" spans="1:5" ht="18.75" x14ac:dyDescent="0.25">
      <c r="A22" s="44"/>
      <c r="B22" s="44"/>
      <c r="C22" s="42">
        <f t="shared" si="0"/>
        <v>-83257</v>
      </c>
      <c r="D22" s="46"/>
      <c r="E22" s="45"/>
    </row>
    <row r="23" spans="1:5" ht="18.75" x14ac:dyDescent="0.25">
      <c r="A23" s="44"/>
      <c r="B23" s="44"/>
      <c r="C23" s="42">
        <f t="shared" si="0"/>
        <v>-83257</v>
      </c>
      <c r="D23" s="46"/>
      <c r="E23" s="45"/>
    </row>
    <row r="24" spans="1:5" ht="18.75" x14ac:dyDescent="0.25">
      <c r="A24" s="44"/>
      <c r="B24" s="44"/>
      <c r="C24" s="42">
        <f t="shared" si="0"/>
        <v>-83257</v>
      </c>
      <c r="D24" s="46"/>
      <c r="E24" s="45"/>
    </row>
    <row r="25" spans="1:5" ht="18.75" x14ac:dyDescent="0.25">
      <c r="A25" s="44"/>
      <c r="B25" s="44"/>
      <c r="C25" s="42">
        <f t="shared" si="0"/>
        <v>-83257</v>
      </c>
      <c r="D25" s="46"/>
      <c r="E25" s="45"/>
    </row>
    <row r="26" spans="1:5" ht="18.75" x14ac:dyDescent="0.25">
      <c r="A26" s="44"/>
      <c r="B26" s="44"/>
      <c r="C26" s="42">
        <f t="shared" si="0"/>
        <v>-83257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175</v>
      </c>
      <c r="C2" s="5" t="s">
        <v>3</v>
      </c>
      <c r="D2" s="190">
        <f>SUM(B6:B22)</f>
        <v>5150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SUM(A6:A34)</f>
        <v>40000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-34850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1800</f>
        <v>1800</v>
      </c>
      <c r="C6" s="39">
        <f>+B6</f>
        <v>1800</v>
      </c>
      <c r="D6" s="50" t="s">
        <v>592</v>
      </c>
      <c r="E6" s="41"/>
    </row>
    <row r="7" spans="1:6" ht="22.5" customHeight="1" x14ac:dyDescent="0.25">
      <c r="A7" s="42"/>
      <c r="B7" s="42">
        <f>2000</f>
        <v>2000</v>
      </c>
      <c r="C7" s="42">
        <f>C6+B7-A7</f>
        <v>3800</v>
      </c>
      <c r="D7" s="34" t="s">
        <v>593</v>
      </c>
      <c r="E7" s="43"/>
    </row>
    <row r="8" spans="1:6" ht="22.5" customHeight="1" x14ac:dyDescent="0.25">
      <c r="A8" s="173"/>
      <c r="B8" s="173">
        <f>550</f>
        <v>550</v>
      </c>
      <c r="C8" s="173">
        <f t="shared" ref="C8:C18" si="0">C7+B8-A8</f>
        <v>4350</v>
      </c>
      <c r="D8" s="34" t="s">
        <v>594</v>
      </c>
      <c r="E8" s="174"/>
    </row>
    <row r="9" spans="1:6" ht="22.5" customHeight="1" x14ac:dyDescent="0.25">
      <c r="A9" s="173"/>
      <c r="B9" s="173">
        <f>300</f>
        <v>300</v>
      </c>
      <c r="C9" s="173">
        <f t="shared" si="0"/>
        <v>4650</v>
      </c>
      <c r="D9" s="34" t="s">
        <v>595</v>
      </c>
      <c r="E9" s="174"/>
    </row>
    <row r="10" spans="1:6" ht="22.5" customHeight="1" x14ac:dyDescent="0.25">
      <c r="A10" s="173"/>
      <c r="B10" s="173">
        <f>200</f>
        <v>200</v>
      </c>
      <c r="C10" s="173">
        <f t="shared" si="0"/>
        <v>4850</v>
      </c>
      <c r="D10" s="34" t="s">
        <v>596</v>
      </c>
      <c r="E10" s="174"/>
    </row>
    <row r="11" spans="1:6" ht="22.5" customHeight="1" x14ac:dyDescent="0.25">
      <c r="A11" s="173"/>
      <c r="B11" s="173">
        <f>300</f>
        <v>300</v>
      </c>
      <c r="C11" s="173">
        <f t="shared" si="0"/>
        <v>5150</v>
      </c>
      <c r="D11" s="34" t="s">
        <v>597</v>
      </c>
      <c r="E11" s="174"/>
    </row>
    <row r="12" spans="1:6" ht="22.5" customHeight="1" x14ac:dyDescent="0.25">
      <c r="A12" s="42">
        <v>20000</v>
      </c>
      <c r="B12" s="42"/>
      <c r="C12" s="173">
        <f t="shared" si="0"/>
        <v>-14850</v>
      </c>
      <c r="D12" s="40" t="s">
        <v>298</v>
      </c>
      <c r="E12" s="43">
        <v>3786</v>
      </c>
    </row>
    <row r="13" spans="1:6" ht="22.5" customHeight="1" x14ac:dyDescent="0.25">
      <c r="A13" s="44">
        <v>20000</v>
      </c>
      <c r="B13" s="44"/>
      <c r="C13" s="173">
        <f t="shared" si="0"/>
        <v>-34850</v>
      </c>
      <c r="D13" s="40" t="s">
        <v>298</v>
      </c>
      <c r="E13" s="45">
        <v>3864</v>
      </c>
    </row>
    <row r="14" spans="1:6" ht="22.5" customHeight="1" x14ac:dyDescent="0.25">
      <c r="A14" s="44"/>
      <c r="B14" s="44"/>
      <c r="C14" s="173">
        <f t="shared" si="0"/>
        <v>-34850</v>
      </c>
      <c r="D14" s="40"/>
      <c r="E14" s="45"/>
    </row>
    <row r="15" spans="1:6" ht="22.5" customHeight="1" x14ac:dyDescent="0.25">
      <c r="A15" s="44"/>
      <c r="B15" s="44"/>
      <c r="C15" s="173">
        <f t="shared" si="0"/>
        <v>-34850</v>
      </c>
      <c r="D15" s="40"/>
      <c r="E15" s="45"/>
    </row>
    <row r="16" spans="1:6" ht="22.5" customHeight="1" x14ac:dyDescent="0.25">
      <c r="A16" s="44"/>
      <c r="B16" s="44"/>
      <c r="C16" s="173">
        <f t="shared" si="0"/>
        <v>-34850</v>
      </c>
      <c r="D16" s="40"/>
      <c r="E16" s="45"/>
    </row>
    <row r="17" spans="1:5" ht="22.5" customHeight="1" x14ac:dyDescent="0.25">
      <c r="A17" s="44"/>
      <c r="B17" s="44"/>
      <c r="C17" s="173">
        <f t="shared" si="0"/>
        <v>-34850</v>
      </c>
      <c r="D17" s="46"/>
      <c r="E17" s="45"/>
    </row>
    <row r="18" spans="1:5" ht="18.75" x14ac:dyDescent="0.25">
      <c r="A18" s="44"/>
      <c r="B18" s="44"/>
      <c r="C18" s="173">
        <f t="shared" si="0"/>
        <v>-34850</v>
      </c>
      <c r="D18" s="46"/>
      <c r="E18" s="45"/>
    </row>
    <row r="19" spans="1:5" ht="18.75" x14ac:dyDescent="0.25">
      <c r="A19" s="44"/>
      <c r="B19" s="44"/>
      <c r="C19" s="42">
        <f t="shared" ref="C19:C30" si="1">C18+B19-A19</f>
        <v>-34850</v>
      </c>
      <c r="D19" s="46"/>
      <c r="E19" s="45"/>
    </row>
    <row r="20" spans="1:5" ht="18.75" x14ac:dyDescent="0.25">
      <c r="A20" s="44"/>
      <c r="B20" s="44"/>
      <c r="C20" s="42">
        <f t="shared" si="1"/>
        <v>-34850</v>
      </c>
      <c r="D20" s="46"/>
      <c r="E20" s="45"/>
    </row>
    <row r="21" spans="1:5" ht="18.75" x14ac:dyDescent="0.25">
      <c r="A21" s="44"/>
      <c r="B21" s="44"/>
      <c r="C21" s="42">
        <f t="shared" si="1"/>
        <v>-34850</v>
      </c>
      <c r="D21" s="46"/>
      <c r="E21" s="45"/>
    </row>
    <row r="22" spans="1:5" ht="18.75" x14ac:dyDescent="0.25">
      <c r="A22" s="44"/>
      <c r="B22" s="44"/>
      <c r="C22" s="42">
        <f t="shared" si="1"/>
        <v>-34850</v>
      </c>
      <c r="D22" s="46"/>
      <c r="E22" s="45"/>
    </row>
    <row r="23" spans="1:5" ht="18.75" x14ac:dyDescent="0.25">
      <c r="A23" s="44"/>
      <c r="B23" s="44"/>
      <c r="C23" s="42">
        <f t="shared" si="1"/>
        <v>-34850</v>
      </c>
      <c r="D23" s="46"/>
      <c r="E23" s="45"/>
    </row>
    <row r="24" spans="1:5" ht="18.75" x14ac:dyDescent="0.25">
      <c r="A24" s="44"/>
      <c r="B24" s="44"/>
      <c r="C24" s="42">
        <f t="shared" si="1"/>
        <v>-34850</v>
      </c>
      <c r="D24" s="46"/>
      <c r="E24" s="45"/>
    </row>
    <row r="25" spans="1:5" ht="18.75" x14ac:dyDescent="0.25">
      <c r="A25" s="44"/>
      <c r="B25" s="44"/>
      <c r="C25" s="42">
        <f t="shared" si="1"/>
        <v>-34850</v>
      </c>
      <c r="D25" s="46"/>
      <c r="E25" s="45"/>
    </row>
    <row r="26" spans="1:5" ht="18.75" x14ac:dyDescent="0.25">
      <c r="A26" s="44"/>
      <c r="B26" s="44"/>
      <c r="C26" s="42">
        <f t="shared" si="1"/>
        <v>-34850</v>
      </c>
      <c r="D26" s="46"/>
      <c r="E26" s="45"/>
    </row>
    <row r="27" spans="1:5" ht="18.75" x14ac:dyDescent="0.25">
      <c r="A27" s="44"/>
      <c r="B27" s="44"/>
      <c r="C27" s="42">
        <f t="shared" si="1"/>
        <v>-34850</v>
      </c>
      <c r="D27" s="46"/>
      <c r="E27" s="45"/>
    </row>
    <row r="28" spans="1:5" ht="18.75" x14ac:dyDescent="0.25">
      <c r="A28" s="44"/>
      <c r="B28" s="44"/>
      <c r="C28" s="42">
        <f t="shared" si="1"/>
        <v>-34850</v>
      </c>
      <c r="D28" s="46"/>
      <c r="E28" s="45"/>
    </row>
    <row r="29" spans="1:5" ht="18.75" x14ac:dyDescent="0.25">
      <c r="A29" s="44"/>
      <c r="B29" s="44"/>
      <c r="C29" s="42">
        <f t="shared" si="1"/>
        <v>-34850</v>
      </c>
      <c r="D29" s="46"/>
      <c r="E29" s="45"/>
    </row>
    <row r="30" spans="1:5" ht="18.75" x14ac:dyDescent="0.25">
      <c r="A30" s="44"/>
      <c r="B30" s="44"/>
      <c r="C30" s="42">
        <f t="shared" si="1"/>
        <v>-34850</v>
      </c>
      <c r="D30" s="46"/>
      <c r="E30" s="45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  <ignoredErrors>
    <ignoredError sqref="B10" formula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rightToLeft="1" workbookViewId="0">
      <pane ySplit="4" topLeftCell="A5" activePane="bottomLeft" state="frozen"/>
      <selection pane="bottomLeft" activeCell="D6" sqref="D6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7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175</v>
      </c>
      <c r="C2" s="5" t="s">
        <v>3</v>
      </c>
      <c r="D2" s="190">
        <f>SUM(B6:B22)</f>
        <v>5150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SUM(A6:A34)</f>
        <v>40000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-34850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1800</f>
        <v>1800</v>
      </c>
      <c r="C6" s="39">
        <f>+B6</f>
        <v>1800</v>
      </c>
      <c r="D6" s="50" t="s">
        <v>592</v>
      </c>
      <c r="E6" s="41"/>
    </row>
    <row r="7" spans="1:6" ht="22.5" customHeight="1" x14ac:dyDescent="0.25">
      <c r="A7" s="173"/>
      <c r="B7" s="173">
        <f>2000</f>
        <v>2000</v>
      </c>
      <c r="C7" s="173">
        <f>C6+B7-A7</f>
        <v>3800</v>
      </c>
      <c r="D7" s="34" t="s">
        <v>593</v>
      </c>
      <c r="E7" s="174"/>
    </row>
    <row r="8" spans="1:6" ht="22.5" customHeight="1" x14ac:dyDescent="0.25">
      <c r="A8" s="173"/>
      <c r="B8" s="173">
        <f>550</f>
        <v>550</v>
      </c>
      <c r="C8" s="173">
        <f t="shared" ref="C8:C30" si="0">C7+B8-A8</f>
        <v>4350</v>
      </c>
      <c r="D8" s="34" t="s">
        <v>594</v>
      </c>
      <c r="E8" s="174"/>
    </row>
    <row r="9" spans="1:6" ht="22.5" customHeight="1" x14ac:dyDescent="0.25">
      <c r="A9" s="173"/>
      <c r="B9" s="173">
        <f>300</f>
        <v>300</v>
      </c>
      <c r="C9" s="173">
        <f t="shared" si="0"/>
        <v>4650</v>
      </c>
      <c r="D9" s="34" t="s">
        <v>595</v>
      </c>
      <c r="E9" s="174"/>
    </row>
    <row r="10" spans="1:6" ht="22.5" customHeight="1" x14ac:dyDescent="0.25">
      <c r="A10" s="173"/>
      <c r="B10" s="173">
        <f>200</f>
        <v>200</v>
      </c>
      <c r="C10" s="173">
        <f t="shared" si="0"/>
        <v>4850</v>
      </c>
      <c r="D10" s="34" t="s">
        <v>596</v>
      </c>
      <c r="E10" s="174"/>
    </row>
    <row r="11" spans="1:6" ht="22.5" customHeight="1" x14ac:dyDescent="0.25">
      <c r="A11" s="173"/>
      <c r="B11" s="173">
        <f>300</f>
        <v>300</v>
      </c>
      <c r="C11" s="173">
        <f t="shared" si="0"/>
        <v>5150</v>
      </c>
      <c r="D11" s="34" t="s">
        <v>597</v>
      </c>
      <c r="E11" s="174"/>
    </row>
    <row r="12" spans="1:6" ht="22.5" customHeight="1" x14ac:dyDescent="0.25">
      <c r="A12" s="173">
        <v>20000</v>
      </c>
      <c r="B12" s="173"/>
      <c r="C12" s="173">
        <f t="shared" si="0"/>
        <v>-14850</v>
      </c>
      <c r="D12" s="40" t="s">
        <v>298</v>
      </c>
      <c r="E12" s="174">
        <v>3786</v>
      </c>
    </row>
    <row r="13" spans="1:6" ht="22.5" customHeight="1" x14ac:dyDescent="0.25">
      <c r="A13" s="44">
        <v>20000</v>
      </c>
      <c r="B13" s="44"/>
      <c r="C13" s="173">
        <f t="shared" si="0"/>
        <v>-34850</v>
      </c>
      <c r="D13" s="40" t="s">
        <v>298</v>
      </c>
      <c r="E13" s="45">
        <v>3864</v>
      </c>
    </row>
    <row r="14" spans="1:6" ht="22.5" customHeight="1" x14ac:dyDescent="0.25">
      <c r="A14" s="44"/>
      <c r="B14" s="44"/>
      <c r="C14" s="173">
        <f t="shared" si="0"/>
        <v>-34850</v>
      </c>
      <c r="D14" s="40"/>
      <c r="E14" s="45"/>
    </row>
    <row r="15" spans="1:6" ht="22.5" customHeight="1" x14ac:dyDescent="0.25">
      <c r="A15" s="44"/>
      <c r="B15" s="44"/>
      <c r="C15" s="173">
        <f t="shared" si="0"/>
        <v>-34850</v>
      </c>
      <c r="D15" s="40"/>
      <c r="E15" s="45"/>
    </row>
    <row r="16" spans="1:6" ht="22.5" customHeight="1" x14ac:dyDescent="0.25">
      <c r="A16" s="44"/>
      <c r="B16" s="44"/>
      <c r="C16" s="173">
        <f t="shared" si="0"/>
        <v>-34850</v>
      </c>
      <c r="D16" s="40"/>
      <c r="E16" s="45"/>
    </row>
    <row r="17" spans="1:5" ht="22.5" customHeight="1" x14ac:dyDescent="0.25">
      <c r="A17" s="44"/>
      <c r="B17" s="44"/>
      <c r="C17" s="173">
        <f t="shared" si="0"/>
        <v>-34850</v>
      </c>
      <c r="D17" s="46"/>
      <c r="E17" s="45"/>
    </row>
    <row r="18" spans="1:5" ht="18.75" x14ac:dyDescent="0.25">
      <c r="A18" s="44"/>
      <c r="B18" s="44"/>
      <c r="C18" s="173">
        <f t="shared" si="0"/>
        <v>-34850</v>
      </c>
      <c r="D18" s="46"/>
      <c r="E18" s="45"/>
    </row>
    <row r="19" spans="1:5" ht="18.75" x14ac:dyDescent="0.25">
      <c r="A19" s="44"/>
      <c r="B19" s="44"/>
      <c r="C19" s="173">
        <f t="shared" si="0"/>
        <v>-34850</v>
      </c>
      <c r="D19" s="46"/>
      <c r="E19" s="45"/>
    </row>
    <row r="20" spans="1:5" ht="18.75" x14ac:dyDescent="0.25">
      <c r="A20" s="44"/>
      <c r="B20" s="44"/>
      <c r="C20" s="173">
        <f t="shared" si="0"/>
        <v>-34850</v>
      </c>
      <c r="D20" s="46"/>
      <c r="E20" s="45"/>
    </row>
    <row r="21" spans="1:5" ht="18.75" x14ac:dyDescent="0.25">
      <c r="A21" s="44"/>
      <c r="B21" s="44"/>
      <c r="C21" s="173">
        <f t="shared" si="0"/>
        <v>-34850</v>
      </c>
      <c r="D21" s="46"/>
      <c r="E21" s="45"/>
    </row>
    <row r="22" spans="1:5" ht="18.75" x14ac:dyDescent="0.25">
      <c r="A22" s="44"/>
      <c r="B22" s="44"/>
      <c r="C22" s="173">
        <f t="shared" si="0"/>
        <v>-34850</v>
      </c>
      <c r="D22" s="46"/>
      <c r="E22" s="45"/>
    </row>
    <row r="23" spans="1:5" ht="18.75" x14ac:dyDescent="0.25">
      <c r="A23" s="44"/>
      <c r="B23" s="44"/>
      <c r="C23" s="173">
        <f t="shared" si="0"/>
        <v>-34850</v>
      </c>
      <c r="D23" s="46"/>
      <c r="E23" s="45"/>
    </row>
    <row r="24" spans="1:5" ht="18.75" x14ac:dyDescent="0.25">
      <c r="A24" s="44"/>
      <c r="B24" s="44"/>
      <c r="C24" s="173">
        <f t="shared" si="0"/>
        <v>-34850</v>
      </c>
      <c r="D24" s="46"/>
      <c r="E24" s="45"/>
    </row>
    <row r="25" spans="1:5" ht="18.75" x14ac:dyDescent="0.25">
      <c r="A25" s="44"/>
      <c r="B25" s="44"/>
      <c r="C25" s="173">
        <f t="shared" si="0"/>
        <v>-34850</v>
      </c>
      <c r="D25" s="46"/>
      <c r="E25" s="45"/>
    </row>
    <row r="26" spans="1:5" ht="18.75" x14ac:dyDescent="0.25">
      <c r="A26" s="44"/>
      <c r="B26" s="44"/>
      <c r="C26" s="173">
        <f t="shared" si="0"/>
        <v>-34850</v>
      </c>
      <c r="D26" s="46"/>
      <c r="E26" s="45"/>
    </row>
    <row r="27" spans="1:5" ht="18.75" x14ac:dyDescent="0.25">
      <c r="A27" s="44"/>
      <c r="B27" s="44"/>
      <c r="C27" s="173">
        <f t="shared" si="0"/>
        <v>-34850</v>
      </c>
      <c r="D27" s="46"/>
      <c r="E27" s="45"/>
    </row>
    <row r="28" spans="1:5" ht="18.75" x14ac:dyDescent="0.25">
      <c r="A28" s="44"/>
      <c r="B28" s="44"/>
      <c r="C28" s="173">
        <f t="shared" si="0"/>
        <v>-34850</v>
      </c>
      <c r="D28" s="46"/>
      <c r="E28" s="45"/>
    </row>
    <row r="29" spans="1:5" ht="18.75" x14ac:dyDescent="0.25">
      <c r="A29" s="44"/>
      <c r="B29" s="44"/>
      <c r="C29" s="173">
        <f t="shared" si="0"/>
        <v>-34850</v>
      </c>
      <c r="D29" s="46"/>
      <c r="E29" s="45"/>
    </row>
    <row r="30" spans="1:5" ht="18.75" x14ac:dyDescent="0.25">
      <c r="A30" s="44"/>
      <c r="B30" s="44"/>
      <c r="C30" s="173">
        <f t="shared" si="0"/>
        <v>-34850</v>
      </c>
      <c r="D30" s="46"/>
      <c r="E30" s="45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27" t="s">
        <v>27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40</v>
      </c>
      <c r="C2" s="5" t="s">
        <v>3</v>
      </c>
      <c r="D2" s="190">
        <f>SUM(B6:B18)</f>
        <v>21500</v>
      </c>
      <c r="E2" s="191"/>
    </row>
    <row r="3" spans="1:6" ht="25.5" customHeight="1" x14ac:dyDescent="0.25">
      <c r="A3" s="6" t="s">
        <v>22</v>
      </c>
      <c r="B3" s="7" t="s">
        <v>368</v>
      </c>
      <c r="C3" s="8" t="s">
        <v>4</v>
      </c>
      <c r="D3" s="186">
        <f>SUM(A6:A30)</f>
        <v>21000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500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16000</v>
      </c>
      <c r="C6" s="39">
        <f>+B6</f>
        <v>16000</v>
      </c>
      <c r="D6" s="50" t="s">
        <v>47</v>
      </c>
      <c r="E6" s="41"/>
    </row>
    <row r="7" spans="1:6" ht="22.5" customHeight="1" x14ac:dyDescent="0.25">
      <c r="A7" s="42">
        <v>6000</v>
      </c>
      <c r="B7" s="42"/>
      <c r="C7" s="42">
        <f>C6+B7-A7</f>
        <v>10000</v>
      </c>
      <c r="D7" s="34" t="s">
        <v>397</v>
      </c>
      <c r="E7" s="43">
        <v>3222</v>
      </c>
    </row>
    <row r="8" spans="1:6" ht="22.5" customHeight="1" x14ac:dyDescent="0.25">
      <c r="A8" s="42">
        <v>5000</v>
      </c>
      <c r="B8" s="42"/>
      <c r="C8" s="42">
        <f t="shared" ref="C8:C21" si="0">C7+B8-A8</f>
        <v>5000</v>
      </c>
      <c r="D8" s="34" t="s">
        <v>397</v>
      </c>
      <c r="E8" s="43">
        <v>4190</v>
      </c>
    </row>
    <row r="9" spans="1:6" ht="22.5" customHeight="1" x14ac:dyDescent="0.25">
      <c r="A9" s="44">
        <v>3000</v>
      </c>
      <c r="B9" s="44"/>
      <c r="C9" s="42">
        <f t="shared" si="0"/>
        <v>2000</v>
      </c>
      <c r="D9" s="34" t="s">
        <v>397</v>
      </c>
      <c r="E9" s="45">
        <v>4486</v>
      </c>
    </row>
    <row r="10" spans="1:6" ht="22.5" customHeight="1" x14ac:dyDescent="0.25">
      <c r="A10" s="44">
        <v>2000</v>
      </c>
      <c r="B10" s="44"/>
      <c r="C10" s="42">
        <f t="shared" si="0"/>
        <v>0</v>
      </c>
      <c r="D10" s="34" t="s">
        <v>397</v>
      </c>
      <c r="E10" s="45">
        <v>4761</v>
      </c>
    </row>
    <row r="11" spans="1:6" ht="22.5" customHeight="1" x14ac:dyDescent="0.25">
      <c r="A11" s="44"/>
      <c r="B11" s="44">
        <v>3000</v>
      </c>
      <c r="C11" s="42">
        <f t="shared" si="0"/>
        <v>3000</v>
      </c>
      <c r="D11" s="40" t="s">
        <v>508</v>
      </c>
      <c r="E11" s="45"/>
    </row>
    <row r="12" spans="1:6" ht="22.5" customHeight="1" x14ac:dyDescent="0.25">
      <c r="A12" s="44">
        <v>3000</v>
      </c>
      <c r="B12" s="44"/>
      <c r="C12" s="42">
        <f t="shared" si="0"/>
        <v>0</v>
      </c>
      <c r="D12" s="34" t="s">
        <v>397</v>
      </c>
      <c r="E12" s="45">
        <v>4804</v>
      </c>
    </row>
    <row r="13" spans="1:6" ht="22.5" customHeight="1" x14ac:dyDescent="0.25">
      <c r="A13" s="44"/>
      <c r="B13" s="44">
        <v>2500</v>
      </c>
      <c r="C13" s="42">
        <f t="shared" si="0"/>
        <v>2500</v>
      </c>
      <c r="D13" s="46" t="s">
        <v>508</v>
      </c>
      <c r="E13" s="45"/>
    </row>
    <row r="14" spans="1:6" ht="18.75" x14ac:dyDescent="0.25">
      <c r="A14" s="44">
        <v>2000</v>
      </c>
      <c r="B14" s="44"/>
      <c r="C14" s="42">
        <f t="shared" si="0"/>
        <v>500</v>
      </c>
      <c r="D14" s="46" t="s">
        <v>397</v>
      </c>
      <c r="E14" s="45">
        <v>5271</v>
      </c>
    </row>
    <row r="15" spans="1:6" ht="18.75" x14ac:dyDescent="0.25">
      <c r="A15" s="44"/>
      <c r="B15" s="44"/>
      <c r="C15" s="42">
        <f t="shared" si="0"/>
        <v>500</v>
      </c>
      <c r="D15" s="46"/>
      <c r="E15" s="45"/>
    </row>
    <row r="16" spans="1:6" ht="18.75" x14ac:dyDescent="0.25">
      <c r="A16" s="44"/>
      <c r="B16" s="44"/>
      <c r="C16" s="42">
        <f t="shared" si="0"/>
        <v>500</v>
      </c>
      <c r="D16" s="46"/>
      <c r="E16" s="45"/>
    </row>
    <row r="17" spans="1:5" ht="18.75" x14ac:dyDescent="0.25">
      <c r="A17" s="44"/>
      <c r="B17" s="44"/>
      <c r="C17" s="42">
        <f t="shared" si="0"/>
        <v>500</v>
      </c>
      <c r="D17" s="46"/>
      <c r="E17" s="45"/>
    </row>
    <row r="18" spans="1:5" ht="18.75" x14ac:dyDescent="0.25">
      <c r="A18" s="44"/>
      <c r="B18" s="44"/>
      <c r="C18" s="42">
        <f t="shared" si="0"/>
        <v>500</v>
      </c>
      <c r="D18" s="46"/>
      <c r="E18" s="45"/>
    </row>
    <row r="19" spans="1:5" ht="18.75" x14ac:dyDescent="0.25">
      <c r="A19" s="44"/>
      <c r="B19" s="44"/>
      <c r="C19" s="42">
        <f t="shared" si="0"/>
        <v>500</v>
      </c>
      <c r="D19" s="46"/>
      <c r="E19" s="45"/>
    </row>
    <row r="20" spans="1:5" ht="18.75" x14ac:dyDescent="0.25">
      <c r="A20" s="44"/>
      <c r="B20" s="44"/>
      <c r="C20" s="42">
        <f t="shared" si="0"/>
        <v>500</v>
      </c>
      <c r="D20" s="46"/>
      <c r="E20" s="45"/>
    </row>
    <row r="21" spans="1:5" ht="18.75" x14ac:dyDescent="0.25">
      <c r="A21" s="44"/>
      <c r="B21" s="44"/>
      <c r="C21" s="42">
        <f t="shared" si="0"/>
        <v>500</v>
      </c>
      <c r="D21" s="46"/>
      <c r="E21" s="45"/>
    </row>
    <row r="22" spans="1:5" ht="18.75" x14ac:dyDescent="0.25">
      <c r="A22" s="44"/>
      <c r="B22" s="44"/>
      <c r="C22" s="42">
        <f t="shared" ref="C22:C26" si="1">C21+B22-A22</f>
        <v>500</v>
      </c>
      <c r="D22" s="46"/>
      <c r="E22" s="45"/>
    </row>
    <row r="23" spans="1:5" ht="18.75" x14ac:dyDescent="0.25">
      <c r="A23" s="44"/>
      <c r="B23" s="44"/>
      <c r="C23" s="42">
        <f t="shared" si="1"/>
        <v>500</v>
      </c>
      <c r="D23" s="46"/>
      <c r="E23" s="45"/>
    </row>
    <row r="24" spans="1:5" ht="18.75" x14ac:dyDescent="0.25">
      <c r="A24" s="44"/>
      <c r="B24" s="44"/>
      <c r="C24" s="42">
        <f t="shared" si="1"/>
        <v>500</v>
      </c>
      <c r="D24" s="46"/>
      <c r="E24" s="45"/>
    </row>
    <row r="25" spans="1:5" ht="18.75" x14ac:dyDescent="0.25">
      <c r="A25" s="44"/>
      <c r="B25" s="44"/>
      <c r="C25" s="42">
        <f t="shared" si="1"/>
        <v>500</v>
      </c>
      <c r="D25" s="46"/>
      <c r="E25" s="45"/>
    </row>
    <row r="26" spans="1:5" ht="18.75" x14ac:dyDescent="0.25">
      <c r="A26" s="44"/>
      <c r="B26" s="44"/>
      <c r="C26" s="42">
        <f t="shared" si="1"/>
        <v>500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343</v>
      </c>
      <c r="C2" s="5" t="s">
        <v>3</v>
      </c>
      <c r="D2" s="190">
        <f>SUM(B6:B18)</f>
        <v>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SUM(A6:A30)</f>
        <v>30000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-30000</v>
      </c>
      <c r="E4" s="189"/>
      <c r="F4" s="57" t="s">
        <v>354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1.75" thickTop="1" x14ac:dyDescent="0.25">
      <c r="A6" s="39"/>
      <c r="B6" s="39"/>
      <c r="C6" s="39">
        <f>+B6</f>
        <v>0</v>
      </c>
      <c r="D6" s="135" t="s">
        <v>352</v>
      </c>
      <c r="E6" s="41"/>
    </row>
    <row r="7" spans="1:6" ht="22.5" customHeight="1" x14ac:dyDescent="0.25">
      <c r="A7" s="42"/>
      <c r="B7" s="42"/>
      <c r="C7" s="42">
        <f>C6+B7-A7</f>
        <v>0</v>
      </c>
      <c r="D7" s="73" t="s">
        <v>353</v>
      </c>
      <c r="E7" s="43"/>
    </row>
    <row r="8" spans="1:6" ht="22.5" customHeight="1" x14ac:dyDescent="0.25">
      <c r="A8" s="42">
        <v>10000</v>
      </c>
      <c r="B8" s="42"/>
      <c r="C8" s="42">
        <f t="shared" ref="C8:C26" si="0">C7+B8-A8</f>
        <v>-10000</v>
      </c>
      <c r="D8" s="40" t="s">
        <v>234</v>
      </c>
      <c r="E8" s="43">
        <v>3865</v>
      </c>
    </row>
    <row r="9" spans="1:6" ht="22.5" customHeight="1" x14ac:dyDescent="0.25">
      <c r="A9" s="44">
        <v>20000</v>
      </c>
      <c r="B9" s="44"/>
      <c r="C9" s="42">
        <f t="shared" si="0"/>
        <v>-30000</v>
      </c>
      <c r="D9" s="40" t="s">
        <v>234</v>
      </c>
      <c r="E9" s="45">
        <v>4025</v>
      </c>
    </row>
    <row r="10" spans="1:6" ht="22.5" customHeight="1" x14ac:dyDescent="0.25">
      <c r="A10" s="44"/>
      <c r="B10" s="44"/>
      <c r="C10" s="42">
        <f t="shared" si="0"/>
        <v>-30000</v>
      </c>
      <c r="D10" s="40"/>
      <c r="E10" s="45"/>
    </row>
    <row r="11" spans="1:6" ht="22.5" customHeight="1" x14ac:dyDescent="0.25">
      <c r="A11" s="44"/>
      <c r="B11" s="44"/>
      <c r="C11" s="42">
        <f t="shared" si="0"/>
        <v>-30000</v>
      </c>
      <c r="D11" s="40"/>
      <c r="E11" s="45"/>
    </row>
    <row r="12" spans="1:6" ht="22.5" customHeight="1" x14ac:dyDescent="0.25">
      <c r="A12" s="44"/>
      <c r="B12" s="44"/>
      <c r="C12" s="42">
        <f t="shared" si="0"/>
        <v>-30000</v>
      </c>
      <c r="D12" s="40"/>
      <c r="E12" s="45"/>
    </row>
    <row r="13" spans="1:6" ht="22.5" customHeight="1" x14ac:dyDescent="0.25">
      <c r="A13" s="44"/>
      <c r="B13" s="44"/>
      <c r="C13" s="42">
        <f t="shared" si="0"/>
        <v>-30000</v>
      </c>
      <c r="D13" s="46"/>
      <c r="E13" s="45"/>
    </row>
    <row r="14" spans="1:6" ht="18.75" x14ac:dyDescent="0.25">
      <c r="A14" s="44"/>
      <c r="B14" s="44"/>
      <c r="C14" s="42">
        <f t="shared" si="0"/>
        <v>-30000</v>
      </c>
      <c r="D14" s="46"/>
      <c r="E14" s="45"/>
    </row>
    <row r="15" spans="1:6" ht="18.75" x14ac:dyDescent="0.25">
      <c r="A15" s="44"/>
      <c r="B15" s="44"/>
      <c r="C15" s="42">
        <f t="shared" si="0"/>
        <v>-30000</v>
      </c>
      <c r="D15" s="46"/>
      <c r="E15" s="45"/>
    </row>
    <row r="16" spans="1:6" ht="18.75" x14ac:dyDescent="0.25">
      <c r="A16" s="44"/>
      <c r="B16" s="44"/>
      <c r="C16" s="42">
        <f t="shared" si="0"/>
        <v>-30000</v>
      </c>
      <c r="D16" s="46"/>
      <c r="E16" s="45"/>
    </row>
    <row r="17" spans="1:5" ht="18.75" x14ac:dyDescent="0.25">
      <c r="A17" s="44"/>
      <c r="B17" s="44"/>
      <c r="C17" s="42">
        <f t="shared" si="0"/>
        <v>-30000</v>
      </c>
      <c r="D17" s="46"/>
      <c r="E17" s="45"/>
    </row>
    <row r="18" spans="1:5" ht="18.75" x14ac:dyDescent="0.25">
      <c r="A18" s="44"/>
      <c r="B18" s="44"/>
      <c r="C18" s="42">
        <f t="shared" si="0"/>
        <v>-30000</v>
      </c>
      <c r="D18" s="46"/>
      <c r="E18" s="45"/>
    </row>
    <row r="19" spans="1:5" ht="18.75" x14ac:dyDescent="0.25">
      <c r="A19" s="44"/>
      <c r="B19" s="44"/>
      <c r="C19" s="42">
        <f t="shared" si="0"/>
        <v>-30000</v>
      </c>
      <c r="D19" s="46"/>
      <c r="E19" s="45"/>
    </row>
    <row r="20" spans="1:5" ht="18.75" x14ac:dyDescent="0.25">
      <c r="A20" s="44"/>
      <c r="B20" s="44"/>
      <c r="C20" s="42">
        <f t="shared" si="0"/>
        <v>-30000</v>
      </c>
      <c r="D20" s="46"/>
      <c r="E20" s="45"/>
    </row>
    <row r="21" spans="1:5" ht="18.75" x14ac:dyDescent="0.25">
      <c r="A21" s="44"/>
      <c r="B21" s="44"/>
      <c r="C21" s="42">
        <f t="shared" si="0"/>
        <v>-30000</v>
      </c>
      <c r="D21" s="46"/>
      <c r="E21" s="45"/>
    </row>
    <row r="22" spans="1:5" ht="18.75" x14ac:dyDescent="0.25">
      <c r="A22" s="44"/>
      <c r="B22" s="44"/>
      <c r="C22" s="42">
        <f t="shared" si="0"/>
        <v>-30000</v>
      </c>
      <c r="D22" s="46"/>
      <c r="E22" s="45"/>
    </row>
    <row r="23" spans="1:5" ht="18.75" x14ac:dyDescent="0.25">
      <c r="A23" s="44"/>
      <c r="B23" s="44"/>
      <c r="C23" s="42">
        <f t="shared" si="0"/>
        <v>-30000</v>
      </c>
      <c r="D23" s="46"/>
      <c r="E23" s="45"/>
    </row>
    <row r="24" spans="1:5" ht="18.75" x14ac:dyDescent="0.25">
      <c r="A24" s="44"/>
      <c r="B24" s="44"/>
      <c r="C24" s="42">
        <f t="shared" si="0"/>
        <v>-30000</v>
      </c>
      <c r="D24" s="46"/>
      <c r="E24" s="45"/>
    </row>
    <row r="25" spans="1:5" ht="18.75" x14ac:dyDescent="0.25">
      <c r="A25" s="44"/>
      <c r="B25" s="44"/>
      <c r="C25" s="42">
        <f t="shared" si="0"/>
        <v>-30000</v>
      </c>
      <c r="D25" s="46"/>
      <c r="E25" s="45"/>
    </row>
    <row r="26" spans="1:5" ht="18.75" x14ac:dyDescent="0.25">
      <c r="A26" s="44"/>
      <c r="B26" s="44"/>
      <c r="C26" s="42">
        <f t="shared" si="0"/>
        <v>-30000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38</v>
      </c>
      <c r="C2" s="5" t="s">
        <v>3</v>
      </c>
      <c r="D2" s="190">
        <f>SUM(B6:B19)</f>
        <v>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SUM(A6:A31)</f>
        <v>349550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-349550</v>
      </c>
      <c r="E4" s="189"/>
      <c r="F4" s="57" t="s">
        <v>347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/>
      <c r="C6" s="39">
        <f>+B6</f>
        <v>0</v>
      </c>
      <c r="D6" s="50" t="s">
        <v>348</v>
      </c>
      <c r="E6" s="41"/>
    </row>
    <row r="7" spans="1:6" ht="22.5" customHeight="1" x14ac:dyDescent="0.25">
      <c r="A7" s="42"/>
      <c r="B7" s="42"/>
      <c r="C7" s="42">
        <f>C6+B7-A7</f>
        <v>0</v>
      </c>
      <c r="D7" s="34" t="s">
        <v>349</v>
      </c>
      <c r="E7" s="43"/>
    </row>
    <row r="8" spans="1:6" ht="22.5" customHeight="1" x14ac:dyDescent="0.25">
      <c r="A8" s="42">
        <v>332000</v>
      </c>
      <c r="B8" s="42"/>
      <c r="C8" s="42">
        <f t="shared" ref="C8:C19" si="0">C7+B8-A8</f>
        <v>-332000</v>
      </c>
      <c r="D8" s="34" t="s">
        <v>350</v>
      </c>
      <c r="E8" s="43" t="s">
        <v>351</v>
      </c>
    </row>
    <row r="9" spans="1:6" ht="22.5" customHeight="1" x14ac:dyDescent="0.25">
      <c r="A9" s="42">
        <v>10000</v>
      </c>
      <c r="B9" s="42"/>
      <c r="C9" s="42">
        <f t="shared" si="0"/>
        <v>-342000</v>
      </c>
      <c r="D9" s="40" t="s">
        <v>298</v>
      </c>
      <c r="E9" s="43">
        <v>3501</v>
      </c>
    </row>
    <row r="10" spans="1:6" ht="22.5" customHeight="1" x14ac:dyDescent="0.25">
      <c r="A10" s="44">
        <v>7550</v>
      </c>
      <c r="B10" s="44"/>
      <c r="C10" s="42">
        <f t="shared" si="0"/>
        <v>-349550</v>
      </c>
      <c r="D10" s="40" t="s">
        <v>298</v>
      </c>
      <c r="E10" s="45">
        <v>3642</v>
      </c>
    </row>
    <row r="11" spans="1:6" ht="22.5" customHeight="1" x14ac:dyDescent="0.25">
      <c r="A11" s="44"/>
      <c r="B11" s="44"/>
      <c r="C11" s="42">
        <f t="shared" si="0"/>
        <v>-349550</v>
      </c>
      <c r="D11" s="40"/>
      <c r="E11" s="45"/>
    </row>
    <row r="12" spans="1:6" ht="22.5" customHeight="1" x14ac:dyDescent="0.25">
      <c r="A12" s="44"/>
      <c r="B12" s="44"/>
      <c r="C12" s="42">
        <f t="shared" si="0"/>
        <v>-349550</v>
      </c>
      <c r="D12" s="40"/>
      <c r="E12" s="45"/>
    </row>
    <row r="13" spans="1:6" ht="22.5" customHeight="1" x14ac:dyDescent="0.25">
      <c r="A13" s="44"/>
      <c r="B13" s="44"/>
      <c r="C13" s="42">
        <f t="shared" si="0"/>
        <v>-349550</v>
      </c>
      <c r="D13" s="40"/>
      <c r="E13" s="45"/>
    </row>
    <row r="14" spans="1:6" ht="22.5" customHeight="1" x14ac:dyDescent="0.25">
      <c r="A14" s="44"/>
      <c r="B14" s="44"/>
      <c r="C14" s="42">
        <f t="shared" si="0"/>
        <v>-349550</v>
      </c>
      <c r="D14" s="46"/>
      <c r="E14" s="45"/>
    </row>
    <row r="15" spans="1:6" ht="18.75" x14ac:dyDescent="0.25">
      <c r="A15" s="44"/>
      <c r="B15" s="44"/>
      <c r="C15" s="42">
        <f t="shared" si="0"/>
        <v>-349550</v>
      </c>
      <c r="D15" s="46"/>
      <c r="E15" s="45"/>
    </row>
    <row r="16" spans="1:6" ht="18.75" x14ac:dyDescent="0.25">
      <c r="A16" s="44"/>
      <c r="B16" s="44"/>
      <c r="C16" s="42">
        <f t="shared" si="0"/>
        <v>-349550</v>
      </c>
      <c r="D16" s="46"/>
      <c r="E16" s="45"/>
    </row>
    <row r="17" spans="1:5" ht="18.75" x14ac:dyDescent="0.25">
      <c r="A17" s="44"/>
      <c r="B17" s="44"/>
      <c r="C17" s="42">
        <f t="shared" si="0"/>
        <v>-349550</v>
      </c>
      <c r="D17" s="46"/>
      <c r="E17" s="45"/>
    </row>
    <row r="18" spans="1:5" ht="18.75" x14ac:dyDescent="0.25">
      <c r="A18" s="44"/>
      <c r="B18" s="44"/>
      <c r="C18" s="42">
        <f t="shared" si="0"/>
        <v>-349550</v>
      </c>
      <c r="D18" s="46"/>
      <c r="E18" s="45"/>
    </row>
    <row r="19" spans="1:5" ht="18.75" x14ac:dyDescent="0.25">
      <c r="A19" s="44"/>
      <c r="B19" s="44"/>
      <c r="C19" s="42">
        <f t="shared" si="0"/>
        <v>-349550</v>
      </c>
      <c r="D19" s="46"/>
      <c r="E19" s="45"/>
    </row>
    <row r="20" spans="1:5" ht="18.75" x14ac:dyDescent="0.25">
      <c r="A20" s="44"/>
      <c r="B20" s="44"/>
      <c r="C20" s="42">
        <f t="shared" ref="C20:C27" si="1">C19+B20-A20</f>
        <v>-349550</v>
      </c>
      <c r="D20" s="46"/>
      <c r="E20" s="45"/>
    </row>
    <row r="21" spans="1:5" ht="18.75" x14ac:dyDescent="0.25">
      <c r="A21" s="44"/>
      <c r="B21" s="44"/>
      <c r="C21" s="42">
        <f t="shared" si="1"/>
        <v>-349550</v>
      </c>
      <c r="D21" s="46"/>
      <c r="E21" s="45"/>
    </row>
    <row r="22" spans="1:5" ht="18.75" x14ac:dyDescent="0.25">
      <c r="A22" s="44"/>
      <c r="B22" s="44"/>
      <c r="C22" s="42">
        <f t="shared" si="1"/>
        <v>-349550</v>
      </c>
      <c r="D22" s="46"/>
      <c r="E22" s="45"/>
    </row>
    <row r="23" spans="1:5" ht="18.75" x14ac:dyDescent="0.25">
      <c r="A23" s="44"/>
      <c r="B23" s="44"/>
      <c r="C23" s="42">
        <f t="shared" si="1"/>
        <v>-349550</v>
      </c>
      <c r="D23" s="46"/>
      <c r="E23" s="45"/>
    </row>
    <row r="24" spans="1:5" ht="18.75" x14ac:dyDescent="0.25">
      <c r="A24" s="44"/>
      <c r="B24" s="44"/>
      <c r="C24" s="42">
        <f t="shared" si="1"/>
        <v>-349550</v>
      </c>
      <c r="D24" s="46"/>
      <c r="E24" s="45"/>
    </row>
    <row r="25" spans="1:5" ht="18.75" x14ac:dyDescent="0.25">
      <c r="A25" s="44"/>
      <c r="B25" s="44"/>
      <c r="C25" s="42">
        <f t="shared" si="1"/>
        <v>-349550</v>
      </c>
      <c r="D25" s="46"/>
      <c r="E25" s="45"/>
    </row>
    <row r="26" spans="1:5" ht="18.75" x14ac:dyDescent="0.25">
      <c r="A26" s="44"/>
      <c r="B26" s="44"/>
      <c r="C26" s="42">
        <f t="shared" si="1"/>
        <v>-349550</v>
      </c>
      <c r="D26" s="46"/>
      <c r="E26" s="45"/>
    </row>
    <row r="27" spans="1:5" ht="18.75" x14ac:dyDescent="0.25">
      <c r="A27" s="44"/>
      <c r="B27" s="44"/>
      <c r="C27" s="42">
        <f t="shared" si="1"/>
        <v>-349550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1"/>
      <c r="B50" s="1"/>
      <c r="C50" s="1"/>
    </row>
    <row r="51" spans="1:5" x14ac:dyDescent="0.25">
      <c r="A51" s="1"/>
      <c r="B51" s="1"/>
      <c r="C51" s="1"/>
    </row>
    <row r="52" spans="1:5" x14ac:dyDescent="0.25">
      <c r="A52" s="1"/>
      <c r="B52" s="1"/>
      <c r="C52" s="1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181</v>
      </c>
      <c r="C2" s="5" t="s">
        <v>3</v>
      </c>
      <c r="D2" s="190">
        <f>SUM(B6:B18)</f>
        <v>80000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SUM(A6:A30)</f>
        <v>80000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57" t="s">
        <v>347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80000</v>
      </c>
      <c r="C6" s="39">
        <f>+B6</f>
        <v>80000</v>
      </c>
      <c r="D6" s="50" t="s">
        <v>344</v>
      </c>
      <c r="E6" s="41"/>
    </row>
    <row r="7" spans="1:6" ht="22.5" customHeight="1" x14ac:dyDescent="0.25">
      <c r="A7" s="42">
        <v>10000</v>
      </c>
      <c r="B7" s="42"/>
      <c r="C7" s="42">
        <f>C6+B7-A7</f>
        <v>70000</v>
      </c>
      <c r="D7" s="34" t="s">
        <v>346</v>
      </c>
      <c r="E7" s="134">
        <v>45376</v>
      </c>
    </row>
    <row r="8" spans="1:6" ht="22.5" customHeight="1" x14ac:dyDescent="0.25">
      <c r="A8" s="42">
        <v>10000</v>
      </c>
      <c r="B8" s="42"/>
      <c r="C8" s="42">
        <f t="shared" ref="C8:C26" si="0">C7+B8-A8</f>
        <v>60000</v>
      </c>
      <c r="D8" s="34" t="s">
        <v>345</v>
      </c>
      <c r="E8" s="134">
        <v>45388</v>
      </c>
    </row>
    <row r="9" spans="1:6" ht="22.5" customHeight="1" x14ac:dyDescent="0.25">
      <c r="A9" s="44">
        <v>25000</v>
      </c>
      <c r="B9" s="44"/>
      <c r="C9" s="42">
        <f t="shared" si="0"/>
        <v>35000</v>
      </c>
      <c r="D9" s="40" t="s">
        <v>298</v>
      </c>
      <c r="E9" s="45">
        <v>3434</v>
      </c>
    </row>
    <row r="10" spans="1:6" ht="22.5" customHeight="1" x14ac:dyDescent="0.25">
      <c r="A10" s="44">
        <v>20000</v>
      </c>
      <c r="B10" s="44"/>
      <c r="C10" s="42">
        <f t="shared" si="0"/>
        <v>15000</v>
      </c>
      <c r="D10" s="40" t="s">
        <v>410</v>
      </c>
      <c r="E10" s="45">
        <v>3643</v>
      </c>
    </row>
    <row r="11" spans="1:6" ht="22.5" customHeight="1" x14ac:dyDescent="0.25">
      <c r="A11" s="44">
        <v>10000</v>
      </c>
      <c r="B11" s="44"/>
      <c r="C11" s="42">
        <f t="shared" si="0"/>
        <v>5000</v>
      </c>
      <c r="D11" s="40" t="s">
        <v>298</v>
      </c>
      <c r="E11" s="45">
        <v>3709</v>
      </c>
    </row>
    <row r="12" spans="1:6" ht="22.5" customHeight="1" x14ac:dyDescent="0.25">
      <c r="A12" s="44">
        <v>5000</v>
      </c>
      <c r="B12" s="44"/>
      <c r="C12" s="42">
        <f t="shared" si="0"/>
        <v>0</v>
      </c>
      <c r="D12" s="40" t="s">
        <v>409</v>
      </c>
      <c r="E12" s="45"/>
    </row>
    <row r="13" spans="1:6" ht="22.5" customHeight="1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rightToLeft="1" zoomScale="80" zoomScaleNormal="80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3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189</v>
      </c>
      <c r="C2" s="5" t="s">
        <v>3</v>
      </c>
      <c r="D2" s="190">
        <f>SUM(B6:B20)</f>
        <v>176340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SUM(A6:A32)</f>
        <v>176340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57" t="s">
        <v>347</v>
      </c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22100</v>
      </c>
      <c r="C6" s="39">
        <f>+B6</f>
        <v>22100</v>
      </c>
      <c r="D6" s="50" t="s">
        <v>412</v>
      </c>
      <c r="E6" s="41"/>
    </row>
    <row r="7" spans="1:6" ht="22.5" customHeight="1" x14ac:dyDescent="0.25">
      <c r="A7" s="42"/>
      <c r="B7" s="42">
        <v>24200</v>
      </c>
      <c r="C7" s="42">
        <f>C6+B7-A7</f>
        <v>46300</v>
      </c>
      <c r="D7" s="34" t="s">
        <v>413</v>
      </c>
      <c r="E7" s="134"/>
    </row>
    <row r="8" spans="1:6" ht="22.5" customHeight="1" x14ac:dyDescent="0.25">
      <c r="A8" s="42"/>
      <c r="B8" s="42">
        <v>84970</v>
      </c>
      <c r="C8" s="42">
        <f t="shared" ref="C8:C28" si="0">C7+B8-A8</f>
        <v>131270</v>
      </c>
      <c r="D8" s="34" t="s">
        <v>414</v>
      </c>
      <c r="E8" s="134"/>
    </row>
    <row r="9" spans="1:6" ht="22.5" customHeight="1" x14ac:dyDescent="0.25">
      <c r="A9" s="97"/>
      <c r="B9" s="97">
        <v>12530</v>
      </c>
      <c r="C9" s="145">
        <f t="shared" si="0"/>
        <v>143800</v>
      </c>
      <c r="D9" s="34" t="s">
        <v>415</v>
      </c>
      <c r="E9" s="147"/>
    </row>
    <row r="10" spans="1:6" ht="22.5" customHeight="1" x14ac:dyDescent="0.25">
      <c r="A10" s="97"/>
      <c r="B10" s="97">
        <v>5300</v>
      </c>
      <c r="C10" s="145">
        <f t="shared" si="0"/>
        <v>149100</v>
      </c>
      <c r="D10" s="146" t="s">
        <v>416</v>
      </c>
      <c r="E10" s="147"/>
      <c r="F10" s="151"/>
    </row>
    <row r="11" spans="1:6" ht="22.5" customHeight="1" x14ac:dyDescent="0.25">
      <c r="A11" s="97"/>
      <c r="B11" s="97">
        <v>2240</v>
      </c>
      <c r="C11" s="145">
        <f t="shared" si="0"/>
        <v>151340</v>
      </c>
      <c r="D11" s="146" t="s">
        <v>417</v>
      </c>
      <c r="E11" s="147"/>
      <c r="F11" s="150"/>
    </row>
    <row r="12" spans="1:6" ht="22.5" customHeight="1" x14ac:dyDescent="0.25">
      <c r="A12" s="97"/>
      <c r="B12" s="97">
        <v>25000</v>
      </c>
      <c r="C12" s="145">
        <f t="shared" si="0"/>
        <v>176340</v>
      </c>
      <c r="D12" s="146" t="s">
        <v>418</v>
      </c>
      <c r="E12" s="147"/>
      <c r="F12" s="150"/>
    </row>
    <row r="13" spans="1:6" ht="22.5" customHeight="1" x14ac:dyDescent="0.25">
      <c r="A13" s="97">
        <v>30000</v>
      </c>
      <c r="B13" s="97"/>
      <c r="C13" s="145">
        <f t="shared" si="0"/>
        <v>146340</v>
      </c>
      <c r="D13" s="146" t="s">
        <v>359</v>
      </c>
      <c r="E13" s="147"/>
      <c r="F13" s="151"/>
    </row>
    <row r="14" spans="1:6" ht="22.5" customHeight="1" x14ac:dyDescent="0.25">
      <c r="A14" s="97">
        <v>20000</v>
      </c>
      <c r="B14" s="97"/>
      <c r="C14" s="145">
        <f t="shared" si="0"/>
        <v>126340</v>
      </c>
      <c r="D14" s="146" t="s">
        <v>358</v>
      </c>
      <c r="E14" s="147"/>
      <c r="F14" s="151"/>
    </row>
    <row r="15" spans="1:6" ht="22.5" customHeight="1" x14ac:dyDescent="0.25">
      <c r="A15" s="44">
        <v>10000</v>
      </c>
      <c r="B15" s="143"/>
      <c r="C15" s="144">
        <f t="shared" si="0"/>
        <v>116340</v>
      </c>
      <c r="D15" s="40" t="s">
        <v>360</v>
      </c>
      <c r="E15" s="45"/>
      <c r="F15" s="151"/>
    </row>
    <row r="16" spans="1:6" ht="18.75" x14ac:dyDescent="0.25">
      <c r="A16" s="44">
        <v>20000</v>
      </c>
      <c r="B16" s="44"/>
      <c r="C16" s="144">
        <f t="shared" si="0"/>
        <v>96340</v>
      </c>
      <c r="D16" s="40" t="s">
        <v>361</v>
      </c>
      <c r="E16" s="45"/>
    </row>
    <row r="17" spans="1:5" ht="18.75" x14ac:dyDescent="0.25">
      <c r="A17" s="44">
        <v>20000</v>
      </c>
      <c r="B17" s="44"/>
      <c r="C17" s="144">
        <f t="shared" si="0"/>
        <v>76340</v>
      </c>
      <c r="D17" s="46" t="s">
        <v>298</v>
      </c>
      <c r="E17" s="45">
        <v>3738</v>
      </c>
    </row>
    <row r="18" spans="1:5" ht="18.75" x14ac:dyDescent="0.25">
      <c r="A18" s="44">
        <v>30000</v>
      </c>
      <c r="B18" s="44"/>
      <c r="C18" s="144">
        <f t="shared" si="0"/>
        <v>46340</v>
      </c>
      <c r="D18" s="46" t="s">
        <v>298</v>
      </c>
      <c r="E18" s="45">
        <v>4350</v>
      </c>
    </row>
    <row r="19" spans="1:5" ht="18.75" x14ac:dyDescent="0.25">
      <c r="A19" s="44">
        <v>46340</v>
      </c>
      <c r="B19" s="44"/>
      <c r="C19" s="144">
        <f t="shared" si="0"/>
        <v>0</v>
      </c>
      <c r="D19" s="46" t="s">
        <v>419</v>
      </c>
      <c r="E19" s="45">
        <v>4390</v>
      </c>
    </row>
    <row r="20" spans="1:5" ht="18.75" x14ac:dyDescent="0.25">
      <c r="A20" s="44"/>
      <c r="B20" s="44"/>
      <c r="C20" s="144">
        <f t="shared" si="0"/>
        <v>0</v>
      </c>
      <c r="D20" s="46"/>
      <c r="E20" s="45"/>
    </row>
    <row r="21" spans="1:5" ht="18.75" x14ac:dyDescent="0.25">
      <c r="A21" s="44"/>
      <c r="B21" s="44"/>
      <c r="C21" s="144">
        <f t="shared" si="0"/>
        <v>0</v>
      </c>
      <c r="D21" s="46"/>
      <c r="E21" s="45"/>
    </row>
    <row r="22" spans="1:5" ht="18.75" x14ac:dyDescent="0.25">
      <c r="A22" s="44"/>
      <c r="B22" s="44"/>
      <c r="C22" s="144">
        <f t="shared" si="0"/>
        <v>0</v>
      </c>
      <c r="D22" s="46"/>
      <c r="E22" s="45"/>
    </row>
    <row r="23" spans="1:5" ht="18.75" x14ac:dyDescent="0.25">
      <c r="A23" s="44"/>
      <c r="B23" s="44"/>
      <c r="C23" s="144">
        <f t="shared" si="0"/>
        <v>0</v>
      </c>
      <c r="D23" s="46"/>
      <c r="E23" s="45"/>
    </row>
    <row r="24" spans="1:5" ht="18.75" x14ac:dyDescent="0.25">
      <c r="A24" s="44"/>
      <c r="B24" s="44"/>
      <c r="C24" s="144">
        <f t="shared" si="0"/>
        <v>0</v>
      </c>
      <c r="D24" s="46"/>
      <c r="E24" s="45"/>
    </row>
    <row r="25" spans="1:5" ht="18.75" x14ac:dyDescent="0.25">
      <c r="A25" s="44"/>
      <c r="B25" s="44"/>
      <c r="C25" s="144">
        <f t="shared" si="0"/>
        <v>0</v>
      </c>
      <c r="D25" s="46"/>
      <c r="E25" s="45"/>
    </row>
    <row r="26" spans="1:5" ht="18.75" x14ac:dyDescent="0.25">
      <c r="A26" s="44"/>
      <c r="B26" s="44"/>
      <c r="C26" s="144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ht="18.75" x14ac:dyDescent="0.25">
      <c r="A28" s="44"/>
      <c r="B28" s="44"/>
      <c r="C28" s="42">
        <f t="shared" si="0"/>
        <v>0</v>
      </c>
      <c r="D28" s="46"/>
      <c r="E28" s="45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1"/>
      <c r="B51" s="1"/>
      <c r="C51" s="1"/>
    </row>
    <row r="52" spans="1:5" x14ac:dyDescent="0.25">
      <c r="A52" s="1"/>
      <c r="B52" s="1"/>
      <c r="C52" s="1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5" x14ac:dyDescent="0.25">
      <c r="A65" s="1"/>
      <c r="B65" s="1"/>
      <c r="C65" s="1"/>
      <c r="E65"/>
    </row>
    <row r="66" spans="1:5" x14ac:dyDescent="0.25">
      <c r="A66" s="1"/>
      <c r="B66" s="1"/>
      <c r="C66" s="1"/>
      <c r="E66"/>
    </row>
    <row r="67" spans="1:5" x14ac:dyDescent="0.25">
      <c r="A67" s="1"/>
      <c r="B67" s="1"/>
      <c r="C67" s="1"/>
      <c r="E67"/>
    </row>
    <row r="68" spans="1:5" x14ac:dyDescent="0.25">
      <c r="A68" s="1"/>
      <c r="B68" s="1"/>
      <c r="C68" s="1"/>
      <c r="E68"/>
    </row>
    <row r="69" spans="1:5" x14ac:dyDescent="0.25">
      <c r="A69" s="1"/>
      <c r="B69" s="1"/>
      <c r="C69" s="1"/>
      <c r="E69"/>
    </row>
    <row r="70" spans="1:5" x14ac:dyDescent="0.25">
      <c r="A70" s="1"/>
      <c r="B70" s="1"/>
      <c r="C70" s="1"/>
      <c r="E70"/>
    </row>
    <row r="71" spans="1:5" x14ac:dyDescent="0.25">
      <c r="A71" s="1"/>
      <c r="B71" s="1"/>
      <c r="C71" s="1"/>
      <c r="E71"/>
    </row>
    <row r="72" spans="1:5" x14ac:dyDescent="0.25">
      <c r="A72" s="1"/>
      <c r="B72" s="1"/>
      <c r="C72" s="1"/>
      <c r="E72"/>
    </row>
    <row r="73" spans="1:5" x14ac:dyDescent="0.25">
      <c r="A73" s="1"/>
      <c r="B73" s="1"/>
      <c r="C73" s="1"/>
      <c r="E73"/>
    </row>
    <row r="74" spans="1:5" x14ac:dyDescent="0.25">
      <c r="A74" s="1"/>
      <c r="B74" s="1"/>
      <c r="C74" s="1"/>
      <c r="E74"/>
    </row>
    <row r="75" spans="1:5" x14ac:dyDescent="0.25">
      <c r="A75" s="1"/>
      <c r="B75" s="1"/>
      <c r="C75" s="1"/>
      <c r="E75"/>
    </row>
    <row r="76" spans="1:5" x14ac:dyDescent="0.25">
      <c r="A76" s="1"/>
      <c r="B76" s="1"/>
      <c r="C76" s="1"/>
      <c r="E76"/>
    </row>
    <row r="77" spans="1:5" x14ac:dyDescent="0.25">
      <c r="A77" s="1"/>
      <c r="B77" s="1"/>
      <c r="C77" s="1"/>
      <c r="E77"/>
    </row>
    <row r="78" spans="1:5" x14ac:dyDescent="0.25">
      <c r="A78" s="1"/>
      <c r="B78" s="1"/>
      <c r="C78" s="1"/>
      <c r="E78"/>
    </row>
    <row r="79" spans="1:5" x14ac:dyDescent="0.25">
      <c r="A79" s="1"/>
      <c r="B79" s="1"/>
      <c r="C79" s="1"/>
      <c r="E79"/>
    </row>
    <row r="80" spans="1:5" x14ac:dyDescent="0.25">
      <c r="A80" s="1"/>
      <c r="B80" s="1"/>
      <c r="C80" s="1"/>
      <c r="E80"/>
    </row>
    <row r="81" spans="1:5" x14ac:dyDescent="0.25">
      <c r="A81" s="1"/>
      <c r="B81" s="1"/>
      <c r="C81" s="1"/>
      <c r="E81"/>
    </row>
    <row r="82" spans="1:5" x14ac:dyDescent="0.25">
      <c r="A82" s="1"/>
      <c r="B82" s="1"/>
      <c r="C82" s="1"/>
      <c r="E82"/>
    </row>
    <row r="83" spans="1:5" x14ac:dyDescent="0.25">
      <c r="A83" s="1"/>
      <c r="B83" s="1"/>
      <c r="C83" s="1"/>
      <c r="E83"/>
    </row>
    <row r="84" spans="1:5" x14ac:dyDescent="0.25">
      <c r="A84" s="1"/>
      <c r="B84" s="1"/>
      <c r="C84" s="1"/>
      <c r="E84"/>
    </row>
    <row r="85" spans="1:5" x14ac:dyDescent="0.25">
      <c r="A85" s="1"/>
      <c r="B85" s="1"/>
      <c r="C85" s="1"/>
      <c r="E85"/>
    </row>
    <row r="86" spans="1:5" x14ac:dyDescent="0.25">
      <c r="A86" s="1"/>
      <c r="B86" s="1"/>
      <c r="C86" s="1"/>
      <c r="E86"/>
    </row>
    <row r="87" spans="1:5" x14ac:dyDescent="0.25">
      <c r="A87" s="1"/>
      <c r="B87" s="1"/>
      <c r="C87" s="1"/>
      <c r="E87"/>
    </row>
    <row r="88" spans="1:5" x14ac:dyDescent="0.25">
      <c r="A88" s="1"/>
      <c r="B88" s="1"/>
      <c r="C88" s="1"/>
      <c r="E88"/>
    </row>
    <row r="89" spans="1:5" x14ac:dyDescent="0.25">
      <c r="A89" s="1"/>
      <c r="B89" s="1"/>
      <c r="C89" s="1"/>
      <c r="E89"/>
    </row>
    <row r="90" spans="1:5" x14ac:dyDescent="0.25">
      <c r="A90" s="1"/>
      <c r="B90" s="1"/>
      <c r="C90" s="1"/>
      <c r="E90"/>
    </row>
    <row r="91" spans="1:5" x14ac:dyDescent="0.25">
      <c r="A91" s="1"/>
      <c r="B91" s="1"/>
      <c r="C91" s="1"/>
      <c r="E91"/>
    </row>
    <row r="92" spans="1:5" x14ac:dyDescent="0.25">
      <c r="A92" s="1"/>
      <c r="B92" s="1"/>
      <c r="C92" s="1"/>
      <c r="E92"/>
    </row>
    <row r="93" spans="1:5" x14ac:dyDescent="0.25">
      <c r="A93" s="1"/>
      <c r="B93" s="1"/>
      <c r="C93" s="1"/>
      <c r="E93"/>
    </row>
    <row r="94" spans="1:5" x14ac:dyDescent="0.25">
      <c r="A94" s="1"/>
      <c r="B94" s="1"/>
      <c r="C94" s="1"/>
      <c r="E94"/>
    </row>
    <row r="95" spans="1:5" x14ac:dyDescent="0.25">
      <c r="A95" s="1"/>
      <c r="B95" s="1"/>
      <c r="C95" s="1"/>
      <c r="E95"/>
    </row>
    <row r="96" spans="1:5" x14ac:dyDescent="0.25">
      <c r="A96" s="1"/>
      <c r="B96" s="1"/>
      <c r="C96" s="1"/>
      <c r="E96"/>
    </row>
    <row r="97" spans="1:5" x14ac:dyDescent="0.25">
      <c r="A97" s="1"/>
      <c r="B97" s="1"/>
      <c r="C97" s="1"/>
      <c r="E97"/>
    </row>
    <row r="98" spans="1:5" x14ac:dyDescent="0.25">
      <c r="A98" s="1"/>
      <c r="B98" s="1"/>
      <c r="C98" s="1"/>
      <c r="E98"/>
    </row>
    <row r="99" spans="1:5" x14ac:dyDescent="0.25">
      <c r="A99" s="1"/>
      <c r="B99" s="1"/>
      <c r="C99" s="1"/>
      <c r="E99"/>
    </row>
    <row r="100" spans="1:5" x14ac:dyDescent="0.25">
      <c r="A100" s="1"/>
      <c r="B100" s="1"/>
      <c r="C100" s="1"/>
      <c r="E100"/>
    </row>
    <row r="101" spans="1:5" x14ac:dyDescent="0.25">
      <c r="A101" s="1"/>
      <c r="B101" s="1"/>
      <c r="C101" s="1"/>
      <c r="E101"/>
    </row>
    <row r="102" spans="1:5" x14ac:dyDescent="0.25">
      <c r="A102" s="1"/>
      <c r="B102" s="1"/>
      <c r="C102" s="1"/>
      <c r="E102"/>
    </row>
    <row r="103" spans="1:5" x14ac:dyDescent="0.25">
      <c r="A103" s="1"/>
      <c r="B103" s="1"/>
      <c r="C103" s="1"/>
      <c r="E103"/>
    </row>
    <row r="104" spans="1:5" x14ac:dyDescent="0.25">
      <c r="A104" s="1"/>
      <c r="B104" s="1"/>
      <c r="C104" s="1"/>
      <c r="E104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48" t="s">
        <v>398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189</v>
      </c>
      <c r="C2" s="5" t="s">
        <v>3</v>
      </c>
      <c r="D2" s="190">
        <f>SUM(B6:B19)</f>
        <v>58000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58000</v>
      </c>
      <c r="E3" s="187"/>
      <c r="F3" s="96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49000</v>
      </c>
      <c r="C6" s="39">
        <f>+B6</f>
        <v>49000</v>
      </c>
      <c r="D6" s="50" t="s">
        <v>400</v>
      </c>
      <c r="E6" s="142"/>
    </row>
    <row r="7" spans="1:6" ht="22.5" customHeight="1" x14ac:dyDescent="0.25">
      <c r="A7" s="42">
        <v>20000</v>
      </c>
      <c r="B7" s="42"/>
      <c r="C7" s="42">
        <f>C6+B7-A7</f>
        <v>29000</v>
      </c>
      <c r="D7" s="34" t="s">
        <v>420</v>
      </c>
      <c r="E7" s="142">
        <v>4218</v>
      </c>
      <c r="F7" s="140"/>
    </row>
    <row r="8" spans="1:6" ht="22.5" customHeight="1" x14ac:dyDescent="0.25">
      <c r="A8" s="42">
        <v>15000</v>
      </c>
      <c r="B8" s="42"/>
      <c r="C8" s="42">
        <f t="shared" ref="C8:C27" si="0">C7+B8-A8</f>
        <v>14000</v>
      </c>
      <c r="D8" s="34" t="s">
        <v>420</v>
      </c>
      <c r="E8" s="142">
        <v>4276</v>
      </c>
      <c r="F8" s="140"/>
    </row>
    <row r="9" spans="1:6" ht="22.5" customHeight="1" x14ac:dyDescent="0.25">
      <c r="A9" s="97">
        <v>6000</v>
      </c>
      <c r="B9" s="97"/>
      <c r="C9" s="145">
        <f t="shared" si="0"/>
        <v>8000</v>
      </c>
      <c r="D9" s="146" t="s">
        <v>421</v>
      </c>
      <c r="E9" s="142">
        <v>4300</v>
      </c>
      <c r="F9" s="140"/>
    </row>
    <row r="10" spans="1:6" ht="22.5" customHeight="1" x14ac:dyDescent="0.25">
      <c r="A10" s="97">
        <v>8000</v>
      </c>
      <c r="B10" s="97"/>
      <c r="C10" s="145">
        <f t="shared" si="0"/>
        <v>0</v>
      </c>
      <c r="D10" s="146" t="s">
        <v>422</v>
      </c>
      <c r="E10" s="142">
        <v>4327</v>
      </c>
      <c r="F10" s="140"/>
    </row>
    <row r="11" spans="1:6" ht="22.5" customHeight="1" x14ac:dyDescent="0.25">
      <c r="A11" s="97"/>
      <c r="B11" s="97">
        <v>9000</v>
      </c>
      <c r="C11" s="145">
        <f t="shared" si="0"/>
        <v>9000</v>
      </c>
      <c r="D11" s="146" t="s">
        <v>436</v>
      </c>
      <c r="E11" s="142"/>
      <c r="F11" s="150"/>
    </row>
    <row r="12" spans="1:6" ht="22.5" customHeight="1" x14ac:dyDescent="0.25">
      <c r="A12" s="97">
        <v>7000</v>
      </c>
      <c r="B12" s="97"/>
      <c r="C12" s="145">
        <f t="shared" si="0"/>
        <v>2000</v>
      </c>
      <c r="D12" s="146" t="s">
        <v>437</v>
      </c>
      <c r="E12" s="142">
        <v>4456</v>
      </c>
      <c r="F12" s="140"/>
    </row>
    <row r="13" spans="1:6" ht="22.5" customHeight="1" x14ac:dyDescent="0.25">
      <c r="A13" s="97">
        <v>2000</v>
      </c>
      <c r="B13" s="97"/>
      <c r="C13" s="145">
        <f t="shared" si="0"/>
        <v>0</v>
      </c>
      <c r="D13" s="146" t="s">
        <v>437</v>
      </c>
      <c r="E13" s="142">
        <v>116</v>
      </c>
      <c r="F13" s="140"/>
    </row>
    <row r="14" spans="1:6" ht="22.5" customHeight="1" x14ac:dyDescent="0.25">
      <c r="A14" s="44"/>
      <c r="B14" s="143"/>
      <c r="C14" s="144">
        <f t="shared" si="0"/>
        <v>0</v>
      </c>
      <c r="D14" s="40"/>
      <c r="E14" s="142"/>
      <c r="F14" s="140"/>
    </row>
    <row r="15" spans="1:6" ht="18.75" x14ac:dyDescent="0.25">
      <c r="A15" s="44"/>
      <c r="B15" s="44"/>
      <c r="C15" s="144">
        <f t="shared" si="0"/>
        <v>0</v>
      </c>
      <c r="D15" s="40"/>
      <c r="E15" s="45"/>
    </row>
    <row r="16" spans="1:6" ht="18.75" x14ac:dyDescent="0.25">
      <c r="A16" s="44"/>
      <c r="B16" s="44"/>
      <c r="C16" s="144">
        <f t="shared" si="0"/>
        <v>0</v>
      </c>
      <c r="D16" s="46"/>
      <c r="E16" s="45"/>
    </row>
    <row r="17" spans="1:5" ht="18.75" x14ac:dyDescent="0.25">
      <c r="A17" s="44"/>
      <c r="B17" s="44"/>
      <c r="C17" s="144">
        <f t="shared" si="0"/>
        <v>0</v>
      </c>
      <c r="D17" s="46"/>
      <c r="E17" s="45"/>
    </row>
    <row r="18" spans="1:5" ht="18.75" x14ac:dyDescent="0.25">
      <c r="A18" s="44"/>
      <c r="B18" s="44"/>
      <c r="C18" s="144">
        <f t="shared" si="0"/>
        <v>0</v>
      </c>
      <c r="D18" s="46"/>
      <c r="E18" s="45"/>
    </row>
    <row r="19" spans="1:5" ht="18.75" x14ac:dyDescent="0.25">
      <c r="A19" s="44"/>
      <c r="B19" s="44"/>
      <c r="C19" s="144">
        <f t="shared" si="0"/>
        <v>0</v>
      </c>
      <c r="D19" s="46"/>
      <c r="E19" s="45"/>
    </row>
    <row r="20" spans="1:5" ht="18.75" x14ac:dyDescent="0.25">
      <c r="A20" s="44"/>
      <c r="B20" s="44"/>
      <c r="C20" s="144">
        <f t="shared" si="0"/>
        <v>0</v>
      </c>
      <c r="D20" s="46"/>
      <c r="E20" s="45"/>
    </row>
    <row r="21" spans="1:5" ht="18.75" x14ac:dyDescent="0.25">
      <c r="A21" s="44"/>
      <c r="B21" s="44"/>
      <c r="C21" s="144">
        <f t="shared" si="0"/>
        <v>0</v>
      </c>
      <c r="D21" s="46"/>
      <c r="E21" s="45"/>
    </row>
    <row r="22" spans="1:5" ht="18.75" x14ac:dyDescent="0.25">
      <c r="A22" s="44"/>
      <c r="B22" s="44"/>
      <c r="C22" s="144">
        <f t="shared" si="0"/>
        <v>0</v>
      </c>
      <c r="D22" s="46"/>
      <c r="E22" s="45"/>
    </row>
    <row r="23" spans="1:5" ht="18.75" x14ac:dyDescent="0.25">
      <c r="A23" s="44"/>
      <c r="B23" s="44"/>
      <c r="C23" s="144">
        <f t="shared" si="0"/>
        <v>0</v>
      </c>
      <c r="D23" s="46"/>
      <c r="E23" s="45"/>
    </row>
    <row r="24" spans="1:5" ht="18.75" x14ac:dyDescent="0.25">
      <c r="A24" s="44"/>
      <c r="B24" s="44"/>
      <c r="C24" s="144">
        <f t="shared" si="0"/>
        <v>0</v>
      </c>
      <c r="D24" s="46"/>
      <c r="E24" s="45"/>
    </row>
    <row r="25" spans="1:5" ht="18.75" x14ac:dyDescent="0.25">
      <c r="A25" s="44"/>
      <c r="B25" s="44"/>
      <c r="C25" s="144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1"/>
      <c r="B50" s="1"/>
      <c r="C50" s="1"/>
    </row>
    <row r="51" spans="1:5" x14ac:dyDescent="0.25">
      <c r="A51" s="1"/>
      <c r="B51" s="1"/>
      <c r="C51" s="1"/>
    </row>
    <row r="52" spans="1:5" x14ac:dyDescent="0.25">
      <c r="A52" s="1"/>
      <c r="B52" s="1"/>
      <c r="C52" s="1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  <c r="E64"/>
    </row>
    <row r="65" spans="1:5" x14ac:dyDescent="0.25">
      <c r="A65" s="1"/>
      <c r="B65" s="1"/>
      <c r="C65" s="1"/>
      <c r="E65"/>
    </row>
    <row r="66" spans="1:5" x14ac:dyDescent="0.25">
      <c r="A66" s="1"/>
      <c r="B66" s="1"/>
      <c r="C66" s="1"/>
      <c r="E66"/>
    </row>
    <row r="67" spans="1:5" x14ac:dyDescent="0.25">
      <c r="A67" s="1"/>
      <c r="B67" s="1"/>
      <c r="C67" s="1"/>
      <c r="E67"/>
    </row>
    <row r="68" spans="1:5" x14ac:dyDescent="0.25">
      <c r="A68" s="1"/>
      <c r="B68" s="1"/>
      <c r="C68" s="1"/>
      <c r="E68"/>
    </row>
    <row r="69" spans="1:5" x14ac:dyDescent="0.25">
      <c r="A69" s="1"/>
      <c r="B69" s="1"/>
      <c r="C69" s="1"/>
      <c r="E69"/>
    </row>
    <row r="70" spans="1:5" x14ac:dyDescent="0.25">
      <c r="A70" s="1"/>
      <c r="B70" s="1"/>
      <c r="C70" s="1"/>
      <c r="E70"/>
    </row>
    <row r="71" spans="1:5" x14ac:dyDescent="0.25">
      <c r="A71" s="1"/>
      <c r="B71" s="1"/>
      <c r="C71" s="1"/>
      <c r="E71"/>
    </row>
    <row r="72" spans="1:5" x14ac:dyDescent="0.25">
      <c r="A72" s="1"/>
      <c r="B72" s="1"/>
      <c r="C72" s="1"/>
      <c r="E72"/>
    </row>
    <row r="73" spans="1:5" x14ac:dyDescent="0.25">
      <c r="A73" s="1"/>
      <c r="B73" s="1"/>
      <c r="C73" s="1"/>
      <c r="E73"/>
    </row>
    <row r="74" spans="1:5" x14ac:dyDescent="0.25">
      <c r="A74" s="1"/>
      <c r="B74" s="1"/>
      <c r="C74" s="1"/>
      <c r="E74"/>
    </row>
    <row r="75" spans="1:5" x14ac:dyDescent="0.25">
      <c r="A75" s="1"/>
      <c r="B75" s="1"/>
      <c r="C75" s="1"/>
      <c r="E75"/>
    </row>
    <row r="76" spans="1:5" x14ac:dyDescent="0.25">
      <c r="A76" s="1"/>
      <c r="B76" s="1"/>
      <c r="C76" s="1"/>
      <c r="E76"/>
    </row>
    <row r="77" spans="1:5" x14ac:dyDescent="0.25">
      <c r="A77" s="1"/>
      <c r="B77" s="1"/>
      <c r="C77" s="1"/>
      <c r="E77"/>
    </row>
    <row r="78" spans="1:5" x14ac:dyDescent="0.25">
      <c r="A78" s="1"/>
      <c r="B78" s="1"/>
      <c r="C78" s="1"/>
      <c r="E78"/>
    </row>
    <row r="79" spans="1:5" x14ac:dyDescent="0.25">
      <c r="A79" s="1"/>
      <c r="B79" s="1"/>
      <c r="C79" s="1"/>
      <c r="E79"/>
    </row>
    <row r="80" spans="1:5" x14ac:dyDescent="0.25">
      <c r="A80" s="1"/>
      <c r="B80" s="1"/>
      <c r="C80" s="1"/>
      <c r="E80"/>
    </row>
    <row r="81" spans="1:5" x14ac:dyDescent="0.25">
      <c r="A81" s="1"/>
      <c r="B81" s="1"/>
      <c r="C81" s="1"/>
      <c r="E81"/>
    </row>
    <row r="82" spans="1:5" x14ac:dyDescent="0.25">
      <c r="A82" s="1"/>
      <c r="B82" s="1"/>
      <c r="C82" s="1"/>
      <c r="E82"/>
    </row>
    <row r="83" spans="1:5" x14ac:dyDescent="0.25">
      <c r="A83" s="1"/>
      <c r="B83" s="1"/>
      <c r="C83" s="1"/>
      <c r="E83"/>
    </row>
    <row r="84" spans="1:5" x14ac:dyDescent="0.25">
      <c r="A84" s="1"/>
      <c r="B84" s="1"/>
      <c r="C84" s="1"/>
      <c r="E84"/>
    </row>
    <row r="85" spans="1:5" x14ac:dyDescent="0.25">
      <c r="A85" s="1"/>
      <c r="B85" s="1"/>
      <c r="C85" s="1"/>
      <c r="E85"/>
    </row>
    <row r="86" spans="1:5" x14ac:dyDescent="0.25">
      <c r="A86" s="1"/>
      <c r="B86" s="1"/>
      <c r="C86" s="1"/>
      <c r="E86"/>
    </row>
    <row r="87" spans="1:5" x14ac:dyDescent="0.25">
      <c r="A87" s="1"/>
      <c r="B87" s="1"/>
      <c r="C87" s="1"/>
      <c r="E87"/>
    </row>
    <row r="88" spans="1:5" x14ac:dyDescent="0.25">
      <c r="A88" s="1"/>
      <c r="B88" s="1"/>
      <c r="C88" s="1"/>
      <c r="E88"/>
    </row>
    <row r="89" spans="1:5" x14ac:dyDescent="0.25">
      <c r="A89" s="1"/>
      <c r="B89" s="1"/>
      <c r="C89" s="1"/>
      <c r="E89"/>
    </row>
    <row r="90" spans="1:5" x14ac:dyDescent="0.25">
      <c r="A90" s="1"/>
      <c r="B90" s="1"/>
      <c r="C90" s="1"/>
      <c r="E90"/>
    </row>
    <row r="91" spans="1:5" x14ac:dyDescent="0.25">
      <c r="A91" s="1"/>
      <c r="B91" s="1"/>
      <c r="C91" s="1"/>
      <c r="E91"/>
    </row>
    <row r="92" spans="1:5" x14ac:dyDescent="0.25">
      <c r="A92" s="1"/>
      <c r="B92" s="1"/>
      <c r="C92" s="1"/>
      <c r="E92"/>
    </row>
    <row r="93" spans="1:5" x14ac:dyDescent="0.25">
      <c r="A93" s="1"/>
      <c r="B93" s="1"/>
      <c r="C93" s="1"/>
      <c r="E93"/>
    </row>
    <row r="94" spans="1:5" x14ac:dyDescent="0.25">
      <c r="A94" s="1"/>
      <c r="B94" s="1"/>
      <c r="C94" s="1"/>
      <c r="E94"/>
    </row>
    <row r="95" spans="1:5" x14ac:dyDescent="0.25">
      <c r="A95" s="1"/>
      <c r="B95" s="1"/>
      <c r="C95" s="1"/>
      <c r="E95"/>
    </row>
    <row r="96" spans="1:5" x14ac:dyDescent="0.25">
      <c r="A96" s="1"/>
      <c r="B96" s="1"/>
      <c r="C96" s="1"/>
      <c r="E96"/>
    </row>
    <row r="97" spans="1:5" x14ac:dyDescent="0.25">
      <c r="A97" s="1"/>
      <c r="B97" s="1"/>
      <c r="C97" s="1"/>
      <c r="E97"/>
    </row>
    <row r="98" spans="1:5" x14ac:dyDescent="0.25">
      <c r="A98" s="1"/>
      <c r="B98" s="1"/>
      <c r="C98" s="1"/>
      <c r="E98"/>
    </row>
    <row r="99" spans="1:5" x14ac:dyDescent="0.25">
      <c r="A99" s="1"/>
      <c r="B99" s="1"/>
      <c r="C99" s="1"/>
      <c r="E99"/>
    </row>
    <row r="100" spans="1:5" x14ac:dyDescent="0.25">
      <c r="A100" s="1"/>
      <c r="B100" s="1"/>
      <c r="C100" s="1"/>
      <c r="E100"/>
    </row>
    <row r="101" spans="1:5" x14ac:dyDescent="0.25">
      <c r="A101" s="1"/>
      <c r="B101" s="1"/>
      <c r="C101" s="1"/>
      <c r="E101"/>
    </row>
    <row r="102" spans="1:5" x14ac:dyDescent="0.25">
      <c r="A102" s="1"/>
      <c r="B102" s="1"/>
      <c r="C102" s="1"/>
      <c r="E102"/>
    </row>
    <row r="103" spans="1:5" x14ac:dyDescent="0.25">
      <c r="A103" s="1"/>
      <c r="B103" s="1"/>
      <c r="C103" s="1"/>
      <c r="E103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48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304</v>
      </c>
      <c r="C2" s="5" t="s">
        <v>3</v>
      </c>
      <c r="D2" s="190">
        <f>SUM(B6:B26)</f>
        <v>16800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1400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15400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1400</v>
      </c>
      <c r="C6" s="39">
        <f>+B6</f>
        <v>1400</v>
      </c>
      <c r="D6" s="50" t="s">
        <v>401</v>
      </c>
      <c r="E6" s="41"/>
    </row>
    <row r="7" spans="1:6" ht="22.5" customHeight="1" x14ac:dyDescent="0.25">
      <c r="A7" s="42">
        <v>1400</v>
      </c>
      <c r="B7" s="42"/>
      <c r="C7" s="42">
        <f>C6+B7-A7</f>
        <v>0</v>
      </c>
      <c r="D7" s="34" t="s">
        <v>402</v>
      </c>
      <c r="E7" s="43">
        <v>4242</v>
      </c>
    </row>
    <row r="8" spans="1:6" ht="22.5" customHeight="1" x14ac:dyDescent="0.25">
      <c r="A8" s="42"/>
      <c r="B8" s="42">
        <f>11*1400</f>
        <v>15400</v>
      </c>
      <c r="C8" s="42">
        <f t="shared" ref="C8:C26" si="0">C7+B8-A8</f>
        <v>15400</v>
      </c>
      <c r="D8" s="34" t="s">
        <v>443</v>
      </c>
      <c r="E8" s="43"/>
    </row>
    <row r="9" spans="1:6" ht="22.5" customHeight="1" x14ac:dyDescent="0.25">
      <c r="A9" s="44"/>
      <c r="B9" s="44"/>
      <c r="C9" s="42">
        <f t="shared" si="0"/>
        <v>15400</v>
      </c>
      <c r="D9" s="34"/>
      <c r="E9" s="45"/>
    </row>
    <row r="10" spans="1:6" ht="22.5" customHeight="1" x14ac:dyDescent="0.25">
      <c r="A10" s="44"/>
      <c r="B10" s="44"/>
      <c r="C10" s="42">
        <f t="shared" si="0"/>
        <v>15400</v>
      </c>
      <c r="D10" s="34"/>
      <c r="E10" s="45"/>
    </row>
    <row r="11" spans="1:6" ht="22.5" customHeight="1" x14ac:dyDescent="0.25">
      <c r="A11" s="44"/>
      <c r="B11" s="44"/>
      <c r="C11" s="42">
        <f t="shared" si="0"/>
        <v>15400</v>
      </c>
      <c r="D11" s="40"/>
      <c r="E11" s="45"/>
    </row>
    <row r="12" spans="1:6" ht="22.5" customHeight="1" x14ac:dyDescent="0.25">
      <c r="A12" s="44"/>
      <c r="B12" s="44"/>
      <c r="C12" s="42">
        <f t="shared" si="0"/>
        <v>15400</v>
      </c>
      <c r="D12" s="40"/>
      <c r="E12" s="45"/>
    </row>
    <row r="13" spans="1:6" ht="22.5" customHeight="1" x14ac:dyDescent="0.25">
      <c r="A13" s="44"/>
      <c r="B13" s="44"/>
      <c r="C13" s="42">
        <f t="shared" si="0"/>
        <v>15400</v>
      </c>
      <c r="D13" s="46"/>
      <c r="E13" s="45"/>
    </row>
    <row r="14" spans="1:6" ht="18.75" x14ac:dyDescent="0.25">
      <c r="A14" s="44"/>
      <c r="B14" s="44"/>
      <c r="C14" s="42">
        <f t="shared" si="0"/>
        <v>15400</v>
      </c>
      <c r="D14" s="46"/>
      <c r="E14" s="45"/>
    </row>
    <row r="15" spans="1:6" ht="18.75" x14ac:dyDescent="0.25">
      <c r="A15" s="44"/>
      <c r="B15" s="44"/>
      <c r="C15" s="42">
        <f t="shared" si="0"/>
        <v>15400</v>
      </c>
      <c r="D15" s="46"/>
      <c r="E15" s="45"/>
    </row>
    <row r="16" spans="1:6" ht="18.75" x14ac:dyDescent="0.25">
      <c r="A16" s="44"/>
      <c r="B16" s="44"/>
      <c r="C16" s="42">
        <f t="shared" si="0"/>
        <v>15400</v>
      </c>
      <c r="D16" s="46"/>
      <c r="E16" s="45"/>
    </row>
    <row r="17" spans="1:5" ht="18.75" x14ac:dyDescent="0.25">
      <c r="A17" s="44"/>
      <c r="B17" s="44"/>
      <c r="C17" s="42">
        <f t="shared" si="0"/>
        <v>15400</v>
      </c>
      <c r="D17" s="46"/>
      <c r="E17" s="45"/>
    </row>
    <row r="18" spans="1:5" ht="18.75" x14ac:dyDescent="0.25">
      <c r="A18" s="44"/>
      <c r="B18" s="44"/>
      <c r="C18" s="42">
        <f t="shared" si="0"/>
        <v>15400</v>
      </c>
      <c r="D18" s="46"/>
      <c r="E18" s="45"/>
    </row>
    <row r="19" spans="1:5" ht="18.75" x14ac:dyDescent="0.25">
      <c r="A19" s="44"/>
      <c r="B19" s="44"/>
      <c r="C19" s="42">
        <f t="shared" si="0"/>
        <v>15400</v>
      </c>
      <c r="D19" s="46"/>
      <c r="E19" s="45"/>
    </row>
    <row r="20" spans="1:5" ht="18.75" x14ac:dyDescent="0.25">
      <c r="A20" s="44"/>
      <c r="B20" s="44"/>
      <c r="C20" s="42">
        <f t="shared" si="0"/>
        <v>15400</v>
      </c>
      <c r="D20" s="46"/>
      <c r="E20" s="45"/>
    </row>
    <row r="21" spans="1:5" ht="18.75" x14ac:dyDescent="0.25">
      <c r="A21" s="44"/>
      <c r="B21" s="44"/>
      <c r="C21" s="42">
        <f t="shared" si="0"/>
        <v>15400</v>
      </c>
      <c r="D21" s="46"/>
      <c r="E21" s="45"/>
    </row>
    <row r="22" spans="1:5" ht="18.75" x14ac:dyDescent="0.25">
      <c r="A22" s="44"/>
      <c r="B22" s="44"/>
      <c r="C22" s="42">
        <f t="shared" si="0"/>
        <v>15400</v>
      </c>
      <c r="D22" s="46"/>
      <c r="E22" s="45"/>
    </row>
    <row r="23" spans="1:5" ht="18.75" x14ac:dyDescent="0.25">
      <c r="A23" s="44"/>
      <c r="B23" s="44"/>
      <c r="C23" s="42">
        <f t="shared" si="0"/>
        <v>15400</v>
      </c>
      <c r="D23" s="46"/>
      <c r="E23" s="45"/>
    </row>
    <row r="24" spans="1:5" ht="18.75" x14ac:dyDescent="0.25">
      <c r="A24" s="44"/>
      <c r="B24" s="44"/>
      <c r="C24" s="42">
        <f t="shared" si="0"/>
        <v>15400</v>
      </c>
      <c r="D24" s="46"/>
      <c r="E24" s="45"/>
    </row>
    <row r="25" spans="1:5" ht="18.75" x14ac:dyDescent="0.25">
      <c r="A25" s="44"/>
      <c r="B25" s="44"/>
      <c r="C25" s="42">
        <f t="shared" si="0"/>
        <v>15400</v>
      </c>
      <c r="D25" s="46"/>
      <c r="E25" s="45"/>
    </row>
    <row r="26" spans="1:5" ht="18.75" x14ac:dyDescent="0.25">
      <c r="A26" s="44"/>
      <c r="B26" s="44"/>
      <c r="C26" s="42">
        <f t="shared" si="0"/>
        <v>15400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19.5703125" style="22" customWidth="1"/>
    <col min="6" max="6" width="17" customWidth="1"/>
  </cols>
  <sheetData>
    <row r="1" spans="1:6" ht="30" customHeight="1" thickTop="1" x14ac:dyDescent="0.25">
      <c r="A1" s="2" t="s">
        <v>0</v>
      </c>
      <c r="B1" s="149" t="s">
        <v>460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461</v>
      </c>
      <c r="C2" s="5" t="s">
        <v>3</v>
      </c>
      <c r="D2" s="190">
        <f>SUM(B6:B26)</f>
        <v>74400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73000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1400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  <c r="F5" s="115" t="s">
        <v>432</v>
      </c>
    </row>
    <row r="6" spans="1:6" ht="19.5" thickTop="1" x14ac:dyDescent="0.25">
      <c r="A6" s="39"/>
      <c r="B6" s="39"/>
      <c r="C6" s="39">
        <f>+B6</f>
        <v>0</v>
      </c>
      <c r="D6" s="50" t="s">
        <v>406</v>
      </c>
      <c r="E6" s="41"/>
      <c r="F6" s="153">
        <v>60</v>
      </c>
    </row>
    <row r="7" spans="1:6" ht="22.5" customHeight="1" x14ac:dyDescent="0.25">
      <c r="A7" s="42"/>
      <c r="B7" s="42"/>
      <c r="C7" s="42">
        <f>C6+B7-A7</f>
        <v>0</v>
      </c>
      <c r="D7" s="34" t="s">
        <v>407</v>
      </c>
      <c r="E7" s="43"/>
      <c r="F7" s="154">
        <v>75</v>
      </c>
    </row>
    <row r="8" spans="1:6" ht="22.5" customHeight="1" x14ac:dyDescent="0.25">
      <c r="A8" s="42"/>
      <c r="B8" s="42"/>
      <c r="C8" s="42">
        <f t="shared" ref="C8:C26" si="0">C7+B8-A8</f>
        <v>0</v>
      </c>
      <c r="D8" s="34" t="s">
        <v>408</v>
      </c>
      <c r="E8" s="43"/>
      <c r="F8" s="154">
        <v>30</v>
      </c>
    </row>
    <row r="9" spans="1:6" ht="22.5" customHeight="1" x14ac:dyDescent="0.25">
      <c r="A9" s="44">
        <v>20000</v>
      </c>
      <c r="B9" s="44"/>
      <c r="C9" s="42">
        <f t="shared" si="0"/>
        <v>-20000</v>
      </c>
      <c r="D9" s="34" t="s">
        <v>459</v>
      </c>
      <c r="E9" s="45">
        <v>4491</v>
      </c>
    </row>
    <row r="10" spans="1:6" ht="22.5" customHeight="1" x14ac:dyDescent="0.25">
      <c r="A10" s="44"/>
      <c r="B10" s="44">
        <v>74400</v>
      </c>
      <c r="C10" s="42">
        <f t="shared" si="0"/>
        <v>54400</v>
      </c>
      <c r="D10" s="34" t="s">
        <v>510</v>
      </c>
      <c r="E10" s="45"/>
    </row>
    <row r="11" spans="1:6" ht="22.5" customHeight="1" x14ac:dyDescent="0.25">
      <c r="A11" s="44">
        <v>13000</v>
      </c>
      <c r="B11" s="44"/>
      <c r="C11" s="42">
        <f t="shared" si="0"/>
        <v>41400</v>
      </c>
      <c r="D11" s="34" t="s">
        <v>459</v>
      </c>
      <c r="E11" s="45">
        <v>4553</v>
      </c>
    </row>
    <row r="12" spans="1:6" ht="22.5" customHeight="1" x14ac:dyDescent="0.25">
      <c r="A12" s="44">
        <v>10000</v>
      </c>
      <c r="B12" s="44"/>
      <c r="C12" s="42">
        <f t="shared" si="0"/>
        <v>31400</v>
      </c>
      <c r="D12" s="34" t="s">
        <v>459</v>
      </c>
      <c r="E12" s="45">
        <v>4612</v>
      </c>
    </row>
    <row r="13" spans="1:6" ht="22.5" customHeight="1" x14ac:dyDescent="0.25">
      <c r="A13" s="44">
        <v>10000</v>
      </c>
      <c r="B13" s="44"/>
      <c r="C13" s="42">
        <f>C12+B13-A13</f>
        <v>21400</v>
      </c>
      <c r="D13" s="34" t="s">
        <v>459</v>
      </c>
      <c r="E13" s="45">
        <v>4708</v>
      </c>
    </row>
    <row r="14" spans="1:6" ht="18.75" x14ac:dyDescent="0.25">
      <c r="A14" s="44">
        <v>20000</v>
      </c>
      <c r="B14" s="44"/>
      <c r="C14" s="42">
        <f t="shared" si="0"/>
        <v>1400</v>
      </c>
      <c r="D14" s="34" t="s">
        <v>459</v>
      </c>
      <c r="E14" s="45">
        <v>4807</v>
      </c>
    </row>
    <row r="15" spans="1:6" ht="18.75" x14ac:dyDescent="0.25">
      <c r="A15" s="44"/>
      <c r="B15" s="44"/>
      <c r="C15" s="42">
        <f t="shared" si="0"/>
        <v>1400</v>
      </c>
      <c r="D15" s="46"/>
      <c r="E15" s="45"/>
    </row>
    <row r="16" spans="1:6" ht="18.75" x14ac:dyDescent="0.25">
      <c r="A16" s="44"/>
      <c r="B16" s="44"/>
      <c r="C16" s="42">
        <f t="shared" si="0"/>
        <v>1400</v>
      </c>
      <c r="D16" s="46"/>
      <c r="E16" s="45"/>
    </row>
    <row r="17" spans="1:5" ht="18.75" x14ac:dyDescent="0.25">
      <c r="A17" s="44"/>
      <c r="B17" s="44"/>
      <c r="C17" s="42">
        <f t="shared" si="0"/>
        <v>1400</v>
      </c>
      <c r="D17" s="46"/>
      <c r="E17" s="45"/>
    </row>
    <row r="18" spans="1:5" ht="18.75" x14ac:dyDescent="0.25">
      <c r="A18" s="44"/>
      <c r="B18" s="44"/>
      <c r="C18" s="42">
        <f t="shared" si="0"/>
        <v>1400</v>
      </c>
      <c r="D18" s="46"/>
      <c r="E18" s="45"/>
    </row>
    <row r="19" spans="1:5" ht="18.75" x14ac:dyDescent="0.25">
      <c r="A19" s="44"/>
      <c r="B19" s="44"/>
      <c r="C19" s="42">
        <f t="shared" si="0"/>
        <v>1400</v>
      </c>
      <c r="D19" s="46"/>
      <c r="E19" s="45"/>
    </row>
    <row r="20" spans="1:5" ht="18.75" x14ac:dyDescent="0.25">
      <c r="A20" s="44"/>
      <c r="B20" s="44"/>
      <c r="C20" s="42">
        <f t="shared" si="0"/>
        <v>1400</v>
      </c>
      <c r="D20" s="46"/>
      <c r="E20" s="45"/>
    </row>
    <row r="21" spans="1:5" ht="18.75" x14ac:dyDescent="0.25">
      <c r="A21" s="44"/>
      <c r="B21" s="44"/>
      <c r="C21" s="42">
        <f t="shared" si="0"/>
        <v>1400</v>
      </c>
      <c r="D21" s="46"/>
      <c r="E21" s="45"/>
    </row>
    <row r="22" spans="1:5" ht="18.75" x14ac:dyDescent="0.25">
      <c r="A22" s="44"/>
      <c r="B22" s="44"/>
      <c r="C22" s="42">
        <f t="shared" si="0"/>
        <v>1400</v>
      </c>
      <c r="D22" s="46"/>
      <c r="E22" s="45"/>
    </row>
    <row r="23" spans="1:5" ht="18.75" x14ac:dyDescent="0.25">
      <c r="A23" s="44"/>
      <c r="B23" s="44"/>
      <c r="C23" s="42">
        <f t="shared" si="0"/>
        <v>1400</v>
      </c>
      <c r="D23" s="46"/>
      <c r="E23" s="45"/>
    </row>
    <row r="24" spans="1:5" ht="18.75" x14ac:dyDescent="0.25">
      <c r="A24" s="44"/>
      <c r="B24" s="44"/>
      <c r="C24" s="42">
        <f t="shared" si="0"/>
        <v>1400</v>
      </c>
      <c r="D24" s="46"/>
      <c r="E24" s="45"/>
    </row>
    <row r="25" spans="1:5" ht="18.75" x14ac:dyDescent="0.25">
      <c r="A25" s="44"/>
      <c r="B25" s="44"/>
      <c r="C25" s="42">
        <f t="shared" si="0"/>
        <v>1400</v>
      </c>
      <c r="D25" s="46"/>
      <c r="E25" s="45"/>
    </row>
    <row r="26" spans="1:5" ht="18.75" x14ac:dyDescent="0.25">
      <c r="A26" s="44"/>
      <c r="B26" s="44"/>
      <c r="C26" s="42">
        <f t="shared" si="0"/>
        <v>1400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49" t="s">
        <v>404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496</v>
      </c>
      <c r="C2" s="5" t="s">
        <v>3</v>
      </c>
      <c r="D2" s="190">
        <f>SUM(B6:B26)</f>
        <v>49000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49000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  <c r="F5" s="115" t="s">
        <v>432</v>
      </c>
    </row>
    <row r="6" spans="1:6" ht="19.5" thickTop="1" x14ac:dyDescent="0.25">
      <c r="A6" s="39"/>
      <c r="B6" s="39"/>
      <c r="C6" s="39">
        <f>+B6</f>
        <v>0</v>
      </c>
      <c r="D6" s="50" t="s">
        <v>406</v>
      </c>
      <c r="E6" s="41"/>
      <c r="F6" s="153">
        <v>60</v>
      </c>
    </row>
    <row r="7" spans="1:6" ht="22.5" customHeight="1" x14ac:dyDescent="0.25">
      <c r="A7" s="42"/>
      <c r="B7" s="42"/>
      <c r="C7" s="42">
        <f>C6+B7-A7</f>
        <v>0</v>
      </c>
      <c r="D7" s="34" t="s">
        <v>407</v>
      </c>
      <c r="E7" s="43"/>
      <c r="F7" s="154">
        <v>75</v>
      </c>
    </row>
    <row r="8" spans="1:6" ht="22.5" customHeight="1" x14ac:dyDescent="0.25">
      <c r="A8" s="42"/>
      <c r="B8" s="42"/>
      <c r="C8" s="42">
        <f t="shared" ref="C8:C26" si="0">C7+B8-A8</f>
        <v>0</v>
      </c>
      <c r="D8" s="34" t="s">
        <v>408</v>
      </c>
      <c r="E8" s="43"/>
      <c r="F8" s="154">
        <v>30</v>
      </c>
    </row>
    <row r="9" spans="1:6" ht="22.5" customHeight="1" x14ac:dyDescent="0.25">
      <c r="A9" s="152">
        <v>20000</v>
      </c>
      <c r="B9" s="44"/>
      <c r="C9" s="42">
        <f t="shared" si="0"/>
        <v>-20000</v>
      </c>
      <c r="D9" s="34" t="s">
        <v>423</v>
      </c>
      <c r="E9" s="45">
        <v>4197</v>
      </c>
    </row>
    <row r="10" spans="1:6" ht="22.5" customHeight="1" x14ac:dyDescent="0.25">
      <c r="A10" s="152">
        <v>20000</v>
      </c>
      <c r="B10" s="44"/>
      <c r="C10" s="42">
        <f t="shared" si="0"/>
        <v>-40000</v>
      </c>
      <c r="D10" s="34" t="s">
        <v>423</v>
      </c>
      <c r="E10" s="45">
        <v>4372</v>
      </c>
    </row>
    <row r="11" spans="1:6" ht="22.5" customHeight="1" x14ac:dyDescent="0.25">
      <c r="A11" s="152">
        <v>5000</v>
      </c>
      <c r="B11" s="44"/>
      <c r="C11" s="42">
        <f t="shared" si="0"/>
        <v>-45000</v>
      </c>
      <c r="D11" s="34" t="s">
        <v>423</v>
      </c>
      <c r="E11" s="45">
        <v>4492</v>
      </c>
    </row>
    <row r="12" spans="1:6" ht="22.5" customHeight="1" x14ac:dyDescent="0.25">
      <c r="A12" s="152"/>
      <c r="B12" s="44">
        <v>49000</v>
      </c>
      <c r="C12" s="42">
        <f t="shared" si="0"/>
        <v>4000</v>
      </c>
      <c r="D12" s="40" t="s">
        <v>480</v>
      </c>
      <c r="E12" s="45"/>
    </row>
    <row r="13" spans="1:6" ht="22.5" customHeight="1" x14ac:dyDescent="0.25">
      <c r="A13" s="152">
        <v>3000</v>
      </c>
      <c r="B13" s="44"/>
      <c r="C13" s="42">
        <f t="shared" si="0"/>
        <v>1000</v>
      </c>
      <c r="D13" s="34" t="s">
        <v>423</v>
      </c>
      <c r="E13" s="45">
        <v>4613</v>
      </c>
    </row>
    <row r="14" spans="1:6" ht="18.75" x14ac:dyDescent="0.25">
      <c r="A14" s="152">
        <v>1000</v>
      </c>
      <c r="B14" s="44"/>
      <c r="C14" s="42">
        <f t="shared" si="0"/>
        <v>0</v>
      </c>
      <c r="D14" s="34" t="s">
        <v>423</v>
      </c>
      <c r="E14" s="45">
        <v>4808</v>
      </c>
    </row>
    <row r="15" spans="1:6" ht="18.75" x14ac:dyDescent="0.25">
      <c r="A15" s="152"/>
      <c r="B15" s="44"/>
      <c r="C15" s="42">
        <f t="shared" si="0"/>
        <v>0</v>
      </c>
      <c r="D15" s="46"/>
      <c r="E15" s="45"/>
    </row>
    <row r="16" spans="1:6" ht="18.75" x14ac:dyDescent="0.25">
      <c r="A16" s="152"/>
      <c r="B16" s="44"/>
      <c r="C16" s="42">
        <f t="shared" si="0"/>
        <v>0</v>
      </c>
      <c r="D16" s="46"/>
      <c r="E16" s="45"/>
    </row>
    <row r="17" spans="1:5" ht="18.75" x14ac:dyDescent="0.25">
      <c r="A17" s="152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rightToLeft="1" topLeftCell="A3" workbookViewId="0">
      <selection activeCell="D3" sqref="D3:E3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0.140625" bestFit="1" customWidth="1"/>
    <col min="5" max="5" width="25" style="22" customWidth="1"/>
    <col min="6" max="6" width="21.85546875" customWidth="1"/>
  </cols>
  <sheetData>
    <row r="1" spans="1:6" ht="44.25" customHeight="1" thickTop="1" x14ac:dyDescent="0.25">
      <c r="A1" s="2" t="s">
        <v>0</v>
      </c>
      <c r="B1" s="155" t="s">
        <v>24</v>
      </c>
      <c r="C1" s="182" t="s">
        <v>2</v>
      </c>
      <c r="D1" s="182"/>
      <c r="E1" s="183"/>
      <c r="F1" s="118" t="s">
        <v>295</v>
      </c>
    </row>
    <row r="2" spans="1:6" ht="38.25" customHeight="1" x14ac:dyDescent="0.25">
      <c r="A2" s="3" t="s">
        <v>6</v>
      </c>
      <c r="B2" s="33" t="s">
        <v>438</v>
      </c>
      <c r="C2" s="5" t="s">
        <v>184</v>
      </c>
      <c r="D2" s="184">
        <f>SUM(B6:B27)</f>
        <v>23000</v>
      </c>
      <c r="E2" s="185"/>
    </row>
    <row r="3" spans="1:6" ht="36" customHeight="1" x14ac:dyDescent="0.25">
      <c r="A3" s="6" t="s">
        <v>1</v>
      </c>
      <c r="B3" s="7"/>
      <c r="C3" s="8" t="s">
        <v>4</v>
      </c>
      <c r="D3" s="186">
        <f>SUM(A6:A27)</f>
        <v>23000</v>
      </c>
      <c r="E3" s="187"/>
      <c r="F3" s="76">
        <v>28710102300397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22000</v>
      </c>
      <c r="C6" s="39">
        <f>+B6</f>
        <v>22000</v>
      </c>
      <c r="D6" s="40" t="s">
        <v>439</v>
      </c>
      <c r="E6" s="41"/>
    </row>
    <row r="7" spans="1:6" ht="18.75" x14ac:dyDescent="0.25">
      <c r="A7" s="42">
        <v>10000</v>
      </c>
      <c r="B7" s="42"/>
      <c r="C7" s="42">
        <f>+C6+B7-A7</f>
        <v>12000</v>
      </c>
      <c r="D7" s="34" t="s">
        <v>440</v>
      </c>
      <c r="E7" s="43">
        <v>4301</v>
      </c>
    </row>
    <row r="8" spans="1:6" ht="18.75" x14ac:dyDescent="0.25">
      <c r="A8" s="42">
        <v>10000</v>
      </c>
      <c r="B8" s="42"/>
      <c r="C8" s="42">
        <f t="shared" ref="C8:C27" si="0">+C7+B8-A8</f>
        <v>2000</v>
      </c>
      <c r="D8" s="34" t="s">
        <v>440</v>
      </c>
      <c r="E8" s="43">
        <v>4374</v>
      </c>
    </row>
    <row r="9" spans="1:6" ht="18.75" x14ac:dyDescent="0.25">
      <c r="A9" s="44">
        <v>1500</v>
      </c>
      <c r="B9" s="44"/>
      <c r="C9" s="42">
        <f t="shared" si="0"/>
        <v>500</v>
      </c>
      <c r="D9" s="34" t="s">
        <v>440</v>
      </c>
      <c r="E9" s="43">
        <v>4493</v>
      </c>
    </row>
    <row r="10" spans="1:6" ht="18.75" x14ac:dyDescent="0.25">
      <c r="A10" s="44">
        <v>1500</v>
      </c>
      <c r="B10" s="44"/>
      <c r="C10" s="42">
        <f t="shared" si="0"/>
        <v>-1000</v>
      </c>
      <c r="D10" s="34" t="s">
        <v>440</v>
      </c>
      <c r="E10" s="45"/>
    </row>
    <row r="11" spans="1:6" ht="18.75" x14ac:dyDescent="0.25">
      <c r="A11" s="44"/>
      <c r="B11" s="44">
        <v>1000</v>
      </c>
      <c r="C11" s="42">
        <f t="shared" si="0"/>
        <v>0</v>
      </c>
      <c r="D11" s="34" t="s">
        <v>441</v>
      </c>
      <c r="E11" s="45"/>
    </row>
    <row r="12" spans="1:6" ht="18.75" x14ac:dyDescent="0.25">
      <c r="A12" s="44"/>
      <c r="B12" s="44"/>
      <c r="C12" s="42">
        <f t="shared" si="0"/>
        <v>0</v>
      </c>
      <c r="D12" s="34"/>
      <c r="E12" s="45"/>
    </row>
    <row r="13" spans="1:6" ht="18.75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ht="18.75" x14ac:dyDescent="0.25">
      <c r="A27" s="44"/>
      <c r="B27" s="44"/>
      <c r="C27" s="42">
        <f t="shared" si="0"/>
        <v>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D4" sqref="D4:E4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5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444</v>
      </c>
      <c r="C2" s="5" t="s">
        <v>3</v>
      </c>
      <c r="D2" s="190">
        <f>SUM(B6:B26)</f>
        <v>14400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14400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12*1200</f>
        <v>14400</v>
      </c>
      <c r="C6" s="39">
        <f>+B6</f>
        <v>14400</v>
      </c>
      <c r="D6" s="50" t="s">
        <v>452</v>
      </c>
      <c r="E6" s="41"/>
    </row>
    <row r="7" spans="1:6" ht="22.5" customHeight="1" x14ac:dyDescent="0.25">
      <c r="A7" s="42"/>
      <c r="B7" s="42"/>
      <c r="C7" s="42">
        <f>C6+B7-A7</f>
        <v>14400</v>
      </c>
      <c r="D7" s="34"/>
      <c r="E7" s="43"/>
    </row>
    <row r="8" spans="1:6" ht="22.5" customHeight="1" x14ac:dyDescent="0.25">
      <c r="A8" s="42"/>
      <c r="B8" s="42"/>
      <c r="C8" s="42">
        <f t="shared" ref="C8:C26" si="0">C7+B8-A8</f>
        <v>14400</v>
      </c>
      <c r="D8" s="34"/>
      <c r="E8" s="43"/>
    </row>
    <row r="9" spans="1:6" ht="22.5" customHeight="1" x14ac:dyDescent="0.25">
      <c r="A9" s="44"/>
      <c r="B9" s="44"/>
      <c r="C9" s="42">
        <f t="shared" si="0"/>
        <v>14400</v>
      </c>
      <c r="D9" s="34"/>
      <c r="E9" s="45"/>
    </row>
    <row r="10" spans="1:6" ht="22.5" customHeight="1" x14ac:dyDescent="0.25">
      <c r="A10" s="44"/>
      <c r="B10" s="44"/>
      <c r="C10" s="42">
        <f t="shared" si="0"/>
        <v>14400</v>
      </c>
      <c r="D10" s="34"/>
      <c r="E10" s="45"/>
    </row>
    <row r="11" spans="1:6" ht="22.5" customHeight="1" x14ac:dyDescent="0.25">
      <c r="A11" s="44"/>
      <c r="B11" s="44"/>
      <c r="C11" s="42">
        <f t="shared" si="0"/>
        <v>14400</v>
      </c>
      <c r="D11" s="40"/>
      <c r="E11" s="45"/>
    </row>
    <row r="12" spans="1:6" ht="22.5" customHeight="1" x14ac:dyDescent="0.25">
      <c r="A12" s="44"/>
      <c r="B12" s="44"/>
      <c r="C12" s="42">
        <f t="shared" si="0"/>
        <v>14400</v>
      </c>
      <c r="D12" s="40"/>
      <c r="E12" s="45"/>
    </row>
    <row r="13" spans="1:6" ht="22.5" customHeight="1" x14ac:dyDescent="0.25">
      <c r="A13" s="44"/>
      <c r="B13" s="44"/>
      <c r="C13" s="42">
        <f t="shared" si="0"/>
        <v>14400</v>
      </c>
      <c r="D13" s="46"/>
      <c r="E13" s="45"/>
    </row>
    <row r="14" spans="1:6" ht="18.75" x14ac:dyDescent="0.25">
      <c r="A14" s="44"/>
      <c r="B14" s="44"/>
      <c r="C14" s="42">
        <f t="shared" si="0"/>
        <v>14400</v>
      </c>
      <c r="D14" s="46"/>
      <c r="E14" s="45"/>
    </row>
    <row r="15" spans="1:6" ht="18.75" x14ac:dyDescent="0.25">
      <c r="A15" s="44"/>
      <c r="B15" s="44"/>
      <c r="C15" s="42">
        <f t="shared" si="0"/>
        <v>14400</v>
      </c>
      <c r="D15" s="46"/>
      <c r="E15" s="45"/>
    </row>
    <row r="16" spans="1:6" ht="18.75" x14ac:dyDescent="0.25">
      <c r="A16" s="44"/>
      <c r="B16" s="44"/>
      <c r="C16" s="42">
        <f t="shared" si="0"/>
        <v>14400</v>
      </c>
      <c r="D16" s="46"/>
      <c r="E16" s="45"/>
    </row>
    <row r="17" spans="1:5" ht="18.75" x14ac:dyDescent="0.25">
      <c r="A17" s="44"/>
      <c r="B17" s="44"/>
      <c r="C17" s="42">
        <f t="shared" si="0"/>
        <v>14400</v>
      </c>
      <c r="D17" s="46"/>
      <c r="E17" s="45"/>
    </row>
    <row r="18" spans="1:5" ht="18.75" x14ac:dyDescent="0.25">
      <c r="A18" s="44"/>
      <c r="B18" s="44"/>
      <c r="C18" s="42">
        <f t="shared" si="0"/>
        <v>14400</v>
      </c>
      <c r="D18" s="46"/>
      <c r="E18" s="45"/>
    </row>
    <row r="19" spans="1:5" ht="18.75" x14ac:dyDescent="0.25">
      <c r="A19" s="44"/>
      <c r="B19" s="44"/>
      <c r="C19" s="42">
        <f t="shared" si="0"/>
        <v>14400</v>
      </c>
      <c r="D19" s="46"/>
      <c r="E19" s="45"/>
    </row>
    <row r="20" spans="1:5" ht="18.75" x14ac:dyDescent="0.25">
      <c r="A20" s="44"/>
      <c r="B20" s="44"/>
      <c r="C20" s="42">
        <f t="shared" si="0"/>
        <v>14400</v>
      </c>
      <c r="D20" s="46"/>
      <c r="E20" s="45"/>
    </row>
    <row r="21" spans="1:5" ht="18.75" x14ac:dyDescent="0.25">
      <c r="A21" s="44"/>
      <c r="B21" s="44"/>
      <c r="C21" s="42">
        <f t="shared" si="0"/>
        <v>14400</v>
      </c>
      <c r="D21" s="46"/>
      <c r="E21" s="45"/>
    </row>
    <row r="22" spans="1:5" ht="18.75" x14ac:dyDescent="0.25">
      <c r="A22" s="44"/>
      <c r="B22" s="44"/>
      <c r="C22" s="42">
        <f t="shared" si="0"/>
        <v>14400</v>
      </c>
      <c r="D22" s="46"/>
      <c r="E22" s="45"/>
    </row>
    <row r="23" spans="1:5" ht="18.75" x14ac:dyDescent="0.25">
      <c r="A23" s="44"/>
      <c r="B23" s="44"/>
      <c r="C23" s="42">
        <f t="shared" si="0"/>
        <v>14400</v>
      </c>
      <c r="D23" s="46"/>
      <c r="E23" s="45"/>
    </row>
    <row r="24" spans="1:5" ht="18.75" x14ac:dyDescent="0.25">
      <c r="A24" s="44"/>
      <c r="B24" s="44"/>
      <c r="C24" s="42">
        <f t="shared" si="0"/>
        <v>14400</v>
      </c>
      <c r="D24" s="46"/>
      <c r="E24" s="45"/>
    </row>
    <row r="25" spans="1:5" ht="18.75" x14ac:dyDescent="0.25">
      <c r="A25" s="44"/>
      <c r="B25" s="44"/>
      <c r="C25" s="42">
        <f t="shared" si="0"/>
        <v>14400</v>
      </c>
      <c r="D25" s="46"/>
      <c r="E25" s="45"/>
    </row>
    <row r="26" spans="1:5" ht="18.75" x14ac:dyDescent="0.25">
      <c r="A26" s="44"/>
      <c r="B26" s="44"/>
      <c r="C26" s="42">
        <f t="shared" si="0"/>
        <v>14400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showGridLines="0" rightToLeft="1" workbookViewId="0">
      <pane ySplit="4" topLeftCell="A20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41.85546875" bestFit="1" customWidth="1"/>
    <col min="3" max="3" width="24.42578125" customWidth="1"/>
    <col min="4" max="4" width="54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28" t="s">
        <v>28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41</v>
      </c>
      <c r="C2" s="5" t="s">
        <v>3</v>
      </c>
      <c r="D2" s="184">
        <f>SUM(B6:B18)</f>
        <v>2200000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SUM(A6:A40)</f>
        <v>1890000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310000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2200000</v>
      </c>
      <c r="C6" s="39">
        <f>+B6</f>
        <v>2200000</v>
      </c>
      <c r="D6" s="50" t="s">
        <v>64</v>
      </c>
      <c r="E6" s="41"/>
    </row>
    <row r="7" spans="1:6" ht="22.5" customHeight="1" x14ac:dyDescent="0.25">
      <c r="A7" s="42">
        <v>400000</v>
      </c>
      <c r="B7" s="42"/>
      <c r="C7" s="42">
        <f>C6+B7-A7</f>
        <v>1800000</v>
      </c>
      <c r="D7" s="34" t="s">
        <v>51</v>
      </c>
      <c r="E7" s="43">
        <v>2310</v>
      </c>
    </row>
    <row r="8" spans="1:6" ht="22.5" customHeight="1" x14ac:dyDescent="0.25">
      <c r="A8" s="42">
        <v>100000</v>
      </c>
      <c r="B8" s="42"/>
      <c r="C8" s="42">
        <f t="shared" ref="C8:C34" si="0">C7+B8-A8</f>
        <v>1700000</v>
      </c>
      <c r="D8" s="34" t="s">
        <v>52</v>
      </c>
      <c r="E8" s="43">
        <v>2379</v>
      </c>
    </row>
    <row r="9" spans="1:6" ht="22.5" customHeight="1" x14ac:dyDescent="0.25">
      <c r="A9" s="42">
        <v>100000</v>
      </c>
      <c r="B9" s="42"/>
      <c r="C9" s="42">
        <f t="shared" si="0"/>
        <v>1600000</v>
      </c>
      <c r="D9" s="34" t="s">
        <v>53</v>
      </c>
      <c r="E9" s="43">
        <v>2402</v>
      </c>
    </row>
    <row r="10" spans="1:6" ht="22.5" customHeight="1" x14ac:dyDescent="0.25">
      <c r="A10" s="42">
        <v>100000</v>
      </c>
      <c r="B10" s="42"/>
      <c r="C10" s="42">
        <f t="shared" si="0"/>
        <v>1500000</v>
      </c>
      <c r="D10" s="34" t="s">
        <v>51</v>
      </c>
      <c r="E10" s="43">
        <v>2410</v>
      </c>
    </row>
    <row r="11" spans="1:6" ht="22.5" customHeight="1" x14ac:dyDescent="0.25">
      <c r="A11" s="42">
        <v>100000</v>
      </c>
      <c r="B11" s="42"/>
      <c r="C11" s="42">
        <f t="shared" si="0"/>
        <v>1400000</v>
      </c>
      <c r="D11" s="34" t="s">
        <v>54</v>
      </c>
      <c r="E11" s="43">
        <v>2424</v>
      </c>
    </row>
    <row r="12" spans="1:6" ht="22.5" customHeight="1" x14ac:dyDescent="0.25">
      <c r="A12" s="44">
        <v>100000</v>
      </c>
      <c r="B12" s="44"/>
      <c r="C12" s="42">
        <f t="shared" si="0"/>
        <v>1300000</v>
      </c>
      <c r="D12" s="34" t="s">
        <v>51</v>
      </c>
      <c r="E12" s="45">
        <v>2435</v>
      </c>
    </row>
    <row r="13" spans="1:6" ht="22.5" customHeight="1" x14ac:dyDescent="0.25">
      <c r="A13" s="44">
        <v>100000</v>
      </c>
      <c r="B13" s="44"/>
      <c r="C13" s="42">
        <f t="shared" si="0"/>
        <v>1200000</v>
      </c>
      <c r="D13" s="35" t="s">
        <v>53</v>
      </c>
      <c r="E13" s="45">
        <v>2449</v>
      </c>
    </row>
    <row r="14" spans="1:6" ht="18.75" x14ac:dyDescent="0.25">
      <c r="A14" s="44">
        <v>100000</v>
      </c>
      <c r="B14" s="44"/>
      <c r="C14" s="42">
        <f t="shared" si="0"/>
        <v>1100000</v>
      </c>
      <c r="D14" s="35" t="s">
        <v>55</v>
      </c>
      <c r="E14" s="45">
        <v>2530</v>
      </c>
    </row>
    <row r="15" spans="1:6" ht="18.75" x14ac:dyDescent="0.25">
      <c r="A15" s="44">
        <v>119000</v>
      </c>
      <c r="B15" s="44"/>
      <c r="C15" s="42">
        <f t="shared" si="0"/>
        <v>981000</v>
      </c>
      <c r="D15" s="35" t="s">
        <v>56</v>
      </c>
      <c r="E15" s="45">
        <v>2611</v>
      </c>
    </row>
    <row r="16" spans="1:6" ht="18.75" x14ac:dyDescent="0.25">
      <c r="A16" s="44">
        <v>50000</v>
      </c>
      <c r="B16" s="44"/>
      <c r="C16" s="42">
        <f t="shared" si="0"/>
        <v>931000</v>
      </c>
      <c r="D16" s="35" t="s">
        <v>57</v>
      </c>
      <c r="E16" s="45">
        <v>2697</v>
      </c>
    </row>
    <row r="17" spans="1:5" ht="18.75" x14ac:dyDescent="0.25">
      <c r="A17" s="44">
        <v>100000</v>
      </c>
      <c r="B17" s="44"/>
      <c r="C17" s="42">
        <f t="shared" si="0"/>
        <v>831000</v>
      </c>
      <c r="D17" s="35" t="s">
        <v>58</v>
      </c>
      <c r="E17" s="45">
        <v>2726</v>
      </c>
    </row>
    <row r="18" spans="1:5" ht="18.75" x14ac:dyDescent="0.25">
      <c r="A18" s="44">
        <v>31000</v>
      </c>
      <c r="B18" s="44"/>
      <c r="C18" s="42">
        <f t="shared" si="0"/>
        <v>800000</v>
      </c>
      <c r="D18" s="35" t="s">
        <v>58</v>
      </c>
      <c r="E18" s="45">
        <v>2737</v>
      </c>
    </row>
    <row r="19" spans="1:5" ht="18.75" x14ac:dyDescent="0.25">
      <c r="A19" s="44">
        <v>30000</v>
      </c>
      <c r="B19" s="44"/>
      <c r="C19" s="42">
        <f t="shared" si="0"/>
        <v>770000</v>
      </c>
      <c r="D19" s="35" t="s">
        <v>58</v>
      </c>
      <c r="E19" s="45">
        <v>2754</v>
      </c>
    </row>
    <row r="20" spans="1:5" ht="18.75" x14ac:dyDescent="0.25">
      <c r="A20" s="44">
        <v>25000</v>
      </c>
      <c r="B20" s="44"/>
      <c r="C20" s="42">
        <f t="shared" si="0"/>
        <v>745000</v>
      </c>
      <c r="D20" s="35" t="s">
        <v>59</v>
      </c>
      <c r="E20" s="45">
        <v>2798</v>
      </c>
    </row>
    <row r="21" spans="1:5" ht="18.75" x14ac:dyDescent="0.25">
      <c r="A21" s="44">
        <v>20000</v>
      </c>
      <c r="B21" s="44"/>
      <c r="C21" s="42">
        <f t="shared" si="0"/>
        <v>725000</v>
      </c>
      <c r="D21" s="35" t="s">
        <v>60</v>
      </c>
      <c r="E21" s="45">
        <v>2810</v>
      </c>
    </row>
    <row r="22" spans="1:5" ht="18.75" x14ac:dyDescent="0.25">
      <c r="A22" s="44">
        <v>25000</v>
      </c>
      <c r="B22" s="44"/>
      <c r="C22" s="42">
        <f t="shared" si="0"/>
        <v>700000</v>
      </c>
      <c r="D22" s="35" t="s">
        <v>59</v>
      </c>
      <c r="E22" s="45">
        <v>2822</v>
      </c>
    </row>
    <row r="23" spans="1:5" ht="18.75" x14ac:dyDescent="0.25">
      <c r="A23" s="44">
        <v>50000</v>
      </c>
      <c r="B23" s="44"/>
      <c r="C23" s="42">
        <f t="shared" si="0"/>
        <v>650000</v>
      </c>
      <c r="D23" s="35" t="s">
        <v>61</v>
      </c>
      <c r="E23" s="45">
        <v>2833</v>
      </c>
    </row>
    <row r="24" spans="1:5" ht="18.75" x14ac:dyDescent="0.25">
      <c r="A24" s="44">
        <v>50000</v>
      </c>
      <c r="B24" s="44"/>
      <c r="C24" s="42">
        <f t="shared" si="0"/>
        <v>600000</v>
      </c>
      <c r="D24" s="35" t="s">
        <v>62</v>
      </c>
      <c r="E24" s="45">
        <v>2836</v>
      </c>
    </row>
    <row r="25" spans="1:5" ht="18.75" x14ac:dyDescent="0.25">
      <c r="A25" s="44">
        <v>50000</v>
      </c>
      <c r="B25" s="44"/>
      <c r="C25" s="42">
        <f t="shared" si="0"/>
        <v>550000</v>
      </c>
      <c r="D25" s="35" t="s">
        <v>61</v>
      </c>
      <c r="E25" s="45">
        <v>2871</v>
      </c>
    </row>
    <row r="26" spans="1:5" ht="18.75" x14ac:dyDescent="0.25">
      <c r="A26" s="44">
        <v>50000</v>
      </c>
      <c r="B26" s="44"/>
      <c r="C26" s="42">
        <f t="shared" si="0"/>
        <v>500000</v>
      </c>
      <c r="D26" s="35" t="s">
        <v>63</v>
      </c>
      <c r="E26" s="45">
        <v>2897</v>
      </c>
    </row>
    <row r="27" spans="1:5" ht="18.75" x14ac:dyDescent="0.25">
      <c r="A27" s="44">
        <v>50000</v>
      </c>
      <c r="B27" s="44"/>
      <c r="C27" s="42">
        <f t="shared" si="0"/>
        <v>450000</v>
      </c>
      <c r="D27" s="35" t="s">
        <v>61</v>
      </c>
      <c r="E27" s="45">
        <v>2915</v>
      </c>
    </row>
    <row r="28" spans="1:5" ht="18.75" x14ac:dyDescent="0.25">
      <c r="A28" s="44">
        <v>50000</v>
      </c>
      <c r="B28" s="44"/>
      <c r="C28" s="42">
        <f t="shared" si="0"/>
        <v>400000</v>
      </c>
      <c r="D28" s="35" t="s">
        <v>61</v>
      </c>
      <c r="E28" s="45">
        <v>2945</v>
      </c>
    </row>
    <row r="29" spans="1:5" ht="18.75" x14ac:dyDescent="0.25">
      <c r="A29" s="44">
        <v>50000</v>
      </c>
      <c r="B29" s="44"/>
      <c r="C29" s="42">
        <f t="shared" si="0"/>
        <v>350000</v>
      </c>
      <c r="D29" s="35" t="s">
        <v>61</v>
      </c>
      <c r="E29" s="45">
        <v>3494</v>
      </c>
    </row>
    <row r="30" spans="1:5" ht="18.75" x14ac:dyDescent="0.25">
      <c r="A30" s="44">
        <v>40000</v>
      </c>
      <c r="B30" s="44"/>
      <c r="C30" s="42">
        <f t="shared" si="0"/>
        <v>310000</v>
      </c>
      <c r="D30" s="35" t="s">
        <v>61</v>
      </c>
      <c r="E30" s="45">
        <v>4506</v>
      </c>
    </row>
    <row r="31" spans="1:5" ht="18.75" x14ac:dyDescent="0.25">
      <c r="A31" s="44"/>
      <c r="B31" s="44"/>
      <c r="C31" s="42">
        <f t="shared" si="0"/>
        <v>310000</v>
      </c>
      <c r="D31" s="46"/>
      <c r="E31" s="45"/>
    </row>
    <row r="32" spans="1:5" ht="18.75" x14ac:dyDescent="0.25">
      <c r="A32" s="44"/>
      <c r="B32" s="44"/>
      <c r="C32" s="42">
        <f t="shared" si="0"/>
        <v>310000</v>
      </c>
      <c r="D32" s="46"/>
      <c r="E32" s="45"/>
    </row>
    <row r="33" spans="1:5" ht="18.75" x14ac:dyDescent="0.25">
      <c r="A33" s="44"/>
      <c r="B33" s="44"/>
      <c r="C33" s="42">
        <f t="shared" si="0"/>
        <v>310000</v>
      </c>
      <c r="D33" s="46"/>
      <c r="E33" s="45"/>
    </row>
    <row r="34" spans="1:5" ht="18.75" x14ac:dyDescent="0.25">
      <c r="A34" s="44"/>
      <c r="B34" s="44"/>
      <c r="C34" s="42">
        <f t="shared" si="0"/>
        <v>310000</v>
      </c>
      <c r="D34" s="46"/>
      <c r="E34" s="45"/>
    </row>
    <row r="35" spans="1:5" ht="18.75" x14ac:dyDescent="0.25">
      <c r="A35" s="44"/>
      <c r="B35" s="44"/>
      <c r="C35" s="42">
        <f t="shared" ref="C35:C36" si="1">C34+B35-A35</f>
        <v>310000</v>
      </c>
      <c r="D35" s="46"/>
      <c r="E35" s="45"/>
    </row>
    <row r="36" spans="1:5" ht="18.75" x14ac:dyDescent="0.25">
      <c r="A36" s="44"/>
      <c r="B36" s="44"/>
      <c r="C36" s="42">
        <f t="shared" si="1"/>
        <v>310000</v>
      </c>
      <c r="D36" s="46"/>
      <c r="E36" s="45"/>
    </row>
    <row r="37" spans="1:5" x14ac:dyDescent="0.25">
      <c r="A37" s="1"/>
      <c r="B37" s="1"/>
      <c r="C37" s="1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  <row r="107" spans="1:3" x14ac:dyDescent="0.25">
      <c r="A107" s="1"/>
      <c r="B107" s="1"/>
      <c r="C107" s="1"/>
    </row>
    <row r="108" spans="1:3" x14ac:dyDescent="0.25">
      <c r="A108" s="1"/>
      <c r="B108" s="1"/>
      <c r="C108" s="1"/>
    </row>
    <row r="109" spans="1:3" x14ac:dyDescent="0.25">
      <c r="A109" s="1"/>
      <c r="B109" s="1"/>
      <c r="C109" s="1"/>
    </row>
    <row r="110" spans="1:3" x14ac:dyDescent="0.25">
      <c r="A110" s="1"/>
      <c r="B110" s="1"/>
      <c r="C110" s="1"/>
    </row>
    <row r="111" spans="1:3" x14ac:dyDescent="0.25">
      <c r="A111" s="1"/>
      <c r="B111" s="1"/>
      <c r="C111" s="1"/>
    </row>
    <row r="112" spans="1:3" x14ac:dyDescent="0.25">
      <c r="A112" s="1"/>
      <c r="B112" s="1"/>
      <c r="C11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D4" sqref="D4:E4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5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447</v>
      </c>
      <c r="C2" s="5" t="s">
        <v>3</v>
      </c>
      <c r="D2" s="190">
        <f>SUM(B6:B26)</f>
        <v>24700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24700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13*1900</f>
        <v>24700</v>
      </c>
      <c r="C6" s="39">
        <f>+B6</f>
        <v>24700</v>
      </c>
      <c r="D6" s="50" t="s">
        <v>453</v>
      </c>
      <c r="E6" s="41"/>
    </row>
    <row r="7" spans="1:6" ht="22.5" customHeight="1" x14ac:dyDescent="0.25">
      <c r="A7" s="42"/>
      <c r="B7" s="42"/>
      <c r="C7" s="42">
        <f>C6+B7-A7</f>
        <v>24700</v>
      </c>
      <c r="D7" s="34"/>
      <c r="E7" s="43"/>
    </row>
    <row r="8" spans="1:6" ht="22.5" customHeight="1" x14ac:dyDescent="0.25">
      <c r="A8" s="42"/>
      <c r="B8" s="42"/>
      <c r="C8" s="42">
        <f t="shared" ref="C8:C26" si="0">C7+B8-A8</f>
        <v>24700</v>
      </c>
      <c r="D8" s="34"/>
      <c r="E8" s="43"/>
    </row>
    <row r="9" spans="1:6" ht="22.5" customHeight="1" x14ac:dyDescent="0.25">
      <c r="A9" s="44"/>
      <c r="B9" s="44"/>
      <c r="C9" s="42">
        <f t="shared" si="0"/>
        <v>24700</v>
      </c>
      <c r="D9" s="34"/>
      <c r="E9" s="45"/>
    </row>
    <row r="10" spans="1:6" ht="22.5" customHeight="1" x14ac:dyDescent="0.25">
      <c r="A10" s="44"/>
      <c r="B10" s="44"/>
      <c r="C10" s="42">
        <f t="shared" si="0"/>
        <v>24700</v>
      </c>
      <c r="D10" s="34"/>
      <c r="E10" s="45"/>
    </row>
    <row r="11" spans="1:6" ht="22.5" customHeight="1" x14ac:dyDescent="0.25">
      <c r="A11" s="44"/>
      <c r="B11" s="44"/>
      <c r="C11" s="42">
        <f t="shared" si="0"/>
        <v>24700</v>
      </c>
      <c r="D11" s="40"/>
      <c r="E11" s="45"/>
    </row>
    <row r="12" spans="1:6" ht="22.5" customHeight="1" x14ac:dyDescent="0.25">
      <c r="A12" s="44"/>
      <c r="B12" s="44"/>
      <c r="C12" s="42">
        <f t="shared" si="0"/>
        <v>24700</v>
      </c>
      <c r="D12" s="40"/>
      <c r="E12" s="45"/>
    </row>
    <row r="13" spans="1:6" ht="22.5" customHeight="1" x14ac:dyDescent="0.25">
      <c r="A13" s="44"/>
      <c r="B13" s="44"/>
      <c r="C13" s="42">
        <f t="shared" si="0"/>
        <v>24700</v>
      </c>
      <c r="D13" s="46"/>
      <c r="E13" s="45"/>
    </row>
    <row r="14" spans="1:6" ht="18.75" x14ac:dyDescent="0.25">
      <c r="A14" s="44"/>
      <c r="B14" s="44"/>
      <c r="C14" s="42">
        <f t="shared" si="0"/>
        <v>24700</v>
      </c>
      <c r="D14" s="46"/>
      <c r="E14" s="45"/>
    </row>
    <row r="15" spans="1:6" ht="18.75" x14ac:dyDescent="0.25">
      <c r="A15" s="44"/>
      <c r="B15" s="44"/>
      <c r="C15" s="42">
        <f t="shared" si="0"/>
        <v>24700</v>
      </c>
      <c r="D15" s="46"/>
      <c r="E15" s="45"/>
    </row>
    <row r="16" spans="1:6" ht="18.75" x14ac:dyDescent="0.25">
      <c r="A16" s="44"/>
      <c r="B16" s="44"/>
      <c r="C16" s="42">
        <f t="shared" si="0"/>
        <v>24700</v>
      </c>
      <c r="D16" s="46"/>
      <c r="E16" s="45"/>
    </row>
    <row r="17" spans="1:5" ht="18.75" x14ac:dyDescent="0.25">
      <c r="A17" s="44"/>
      <c r="B17" s="44"/>
      <c r="C17" s="42">
        <f t="shared" si="0"/>
        <v>24700</v>
      </c>
      <c r="D17" s="46"/>
      <c r="E17" s="45"/>
    </row>
    <row r="18" spans="1:5" ht="18.75" x14ac:dyDescent="0.25">
      <c r="A18" s="44"/>
      <c r="B18" s="44"/>
      <c r="C18" s="42">
        <f t="shared" si="0"/>
        <v>24700</v>
      </c>
      <c r="D18" s="46"/>
      <c r="E18" s="45"/>
    </row>
    <row r="19" spans="1:5" ht="18.75" x14ac:dyDescent="0.25">
      <c r="A19" s="44"/>
      <c r="B19" s="44"/>
      <c r="C19" s="42">
        <f t="shared" si="0"/>
        <v>24700</v>
      </c>
      <c r="D19" s="46"/>
      <c r="E19" s="45"/>
    </row>
    <row r="20" spans="1:5" ht="18.75" x14ac:dyDescent="0.25">
      <c r="A20" s="44"/>
      <c r="B20" s="44"/>
      <c r="C20" s="42">
        <f t="shared" si="0"/>
        <v>24700</v>
      </c>
      <c r="D20" s="46"/>
      <c r="E20" s="45"/>
    </row>
    <row r="21" spans="1:5" ht="18.75" x14ac:dyDescent="0.25">
      <c r="A21" s="44"/>
      <c r="B21" s="44"/>
      <c r="C21" s="42">
        <f t="shared" si="0"/>
        <v>24700</v>
      </c>
      <c r="D21" s="46"/>
      <c r="E21" s="45"/>
    </row>
    <row r="22" spans="1:5" ht="18.75" x14ac:dyDescent="0.25">
      <c r="A22" s="44"/>
      <c r="B22" s="44"/>
      <c r="C22" s="42">
        <f t="shared" si="0"/>
        <v>24700</v>
      </c>
      <c r="D22" s="46"/>
      <c r="E22" s="45"/>
    </row>
    <row r="23" spans="1:5" ht="18.75" x14ac:dyDescent="0.25">
      <c r="A23" s="44"/>
      <c r="B23" s="44"/>
      <c r="C23" s="42">
        <f t="shared" si="0"/>
        <v>24700</v>
      </c>
      <c r="D23" s="46"/>
      <c r="E23" s="45"/>
    </row>
    <row r="24" spans="1:5" ht="18.75" x14ac:dyDescent="0.25">
      <c r="A24" s="44"/>
      <c r="B24" s="44"/>
      <c r="C24" s="42">
        <f t="shared" si="0"/>
        <v>24700</v>
      </c>
      <c r="D24" s="46"/>
      <c r="E24" s="45"/>
    </row>
    <row r="25" spans="1:5" ht="18.75" x14ac:dyDescent="0.25">
      <c r="A25" s="44"/>
      <c r="B25" s="44"/>
      <c r="C25" s="42">
        <f t="shared" si="0"/>
        <v>24700</v>
      </c>
      <c r="D25" s="46"/>
      <c r="E25" s="45"/>
    </row>
    <row r="26" spans="1:5" ht="18.75" x14ac:dyDescent="0.25">
      <c r="A26" s="44"/>
      <c r="B26" s="44"/>
      <c r="C26" s="42">
        <f t="shared" si="0"/>
        <v>24700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E9" sqref="E9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5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446</v>
      </c>
      <c r="C2" s="5" t="s">
        <v>3</v>
      </c>
      <c r="D2" s="190">
        <f>SUM(B6:B26)</f>
        <v>30800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4000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26800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11*2800</f>
        <v>30800</v>
      </c>
      <c r="C6" s="39">
        <f>+B6</f>
        <v>30800</v>
      </c>
      <c r="D6" s="50" t="s">
        <v>454</v>
      </c>
      <c r="E6" s="41"/>
    </row>
    <row r="7" spans="1:6" ht="22.5" customHeight="1" x14ac:dyDescent="0.25">
      <c r="A7" s="42">
        <v>2000</v>
      </c>
      <c r="B7" s="42"/>
      <c r="C7" s="42">
        <f>C6+B7-A7</f>
        <v>28800</v>
      </c>
      <c r="D7" s="34" t="s">
        <v>456</v>
      </c>
      <c r="E7" s="43">
        <v>4370</v>
      </c>
    </row>
    <row r="8" spans="1:6" ht="22.5" customHeight="1" x14ac:dyDescent="0.25">
      <c r="A8" s="42">
        <v>2000</v>
      </c>
      <c r="B8" s="42"/>
      <c r="C8" s="42">
        <f t="shared" ref="C8:C26" si="0">C7+B8-A8</f>
        <v>26800</v>
      </c>
      <c r="D8" s="34" t="s">
        <v>456</v>
      </c>
      <c r="E8" s="43">
        <v>5032</v>
      </c>
    </row>
    <row r="9" spans="1:6" ht="22.5" customHeight="1" x14ac:dyDescent="0.25">
      <c r="A9" s="44"/>
      <c r="B9" s="44"/>
      <c r="C9" s="42">
        <f t="shared" si="0"/>
        <v>26800</v>
      </c>
      <c r="D9" s="34"/>
      <c r="E9" s="45"/>
    </row>
    <row r="10" spans="1:6" ht="22.5" customHeight="1" x14ac:dyDescent="0.25">
      <c r="A10" s="44"/>
      <c r="B10" s="44"/>
      <c r="C10" s="42">
        <f t="shared" si="0"/>
        <v>26800</v>
      </c>
      <c r="D10" s="34"/>
      <c r="E10" s="45"/>
    </row>
    <row r="11" spans="1:6" ht="22.5" customHeight="1" x14ac:dyDescent="0.25">
      <c r="A11" s="44"/>
      <c r="B11" s="44"/>
      <c r="C11" s="42">
        <f t="shared" si="0"/>
        <v>26800</v>
      </c>
      <c r="D11" s="40"/>
      <c r="E11" s="45"/>
    </row>
    <row r="12" spans="1:6" ht="22.5" customHeight="1" x14ac:dyDescent="0.25">
      <c r="A12" s="44"/>
      <c r="B12" s="44"/>
      <c r="C12" s="42">
        <f t="shared" si="0"/>
        <v>26800</v>
      </c>
      <c r="D12" s="40"/>
      <c r="E12" s="45"/>
    </row>
    <row r="13" spans="1:6" ht="22.5" customHeight="1" x14ac:dyDescent="0.25">
      <c r="A13" s="44"/>
      <c r="B13" s="44"/>
      <c r="C13" s="42">
        <f t="shared" si="0"/>
        <v>26800</v>
      </c>
      <c r="D13" s="46"/>
      <c r="E13" s="45"/>
    </row>
    <row r="14" spans="1:6" ht="18.75" x14ac:dyDescent="0.25">
      <c r="A14" s="44"/>
      <c r="B14" s="44"/>
      <c r="C14" s="42">
        <f t="shared" si="0"/>
        <v>26800</v>
      </c>
      <c r="D14" s="46"/>
      <c r="E14" s="45"/>
    </row>
    <row r="15" spans="1:6" ht="18.75" x14ac:dyDescent="0.25">
      <c r="A15" s="44"/>
      <c r="B15" s="44"/>
      <c r="C15" s="42">
        <f t="shared" si="0"/>
        <v>26800</v>
      </c>
      <c r="D15" s="46"/>
      <c r="E15" s="45"/>
    </row>
    <row r="16" spans="1:6" ht="18.75" x14ac:dyDescent="0.25">
      <c r="A16" s="44"/>
      <c r="B16" s="44"/>
      <c r="C16" s="42">
        <f t="shared" si="0"/>
        <v>26800</v>
      </c>
      <c r="D16" s="46"/>
      <c r="E16" s="45"/>
    </row>
    <row r="17" spans="1:5" ht="18.75" x14ac:dyDescent="0.25">
      <c r="A17" s="44"/>
      <c r="B17" s="44"/>
      <c r="C17" s="42">
        <f t="shared" si="0"/>
        <v>26800</v>
      </c>
      <c r="D17" s="46"/>
      <c r="E17" s="45"/>
    </row>
    <row r="18" spans="1:5" ht="18.75" x14ac:dyDescent="0.25">
      <c r="A18" s="44"/>
      <c r="B18" s="44"/>
      <c r="C18" s="42">
        <f t="shared" si="0"/>
        <v>26800</v>
      </c>
      <c r="D18" s="46"/>
      <c r="E18" s="45"/>
    </row>
    <row r="19" spans="1:5" ht="18.75" x14ac:dyDescent="0.25">
      <c r="A19" s="44"/>
      <c r="B19" s="44"/>
      <c r="C19" s="42">
        <f t="shared" si="0"/>
        <v>26800</v>
      </c>
      <c r="D19" s="46"/>
      <c r="E19" s="45"/>
    </row>
    <row r="20" spans="1:5" ht="18.75" x14ac:dyDescent="0.25">
      <c r="A20" s="44"/>
      <c r="B20" s="44"/>
      <c r="C20" s="42">
        <f t="shared" si="0"/>
        <v>26800</v>
      </c>
      <c r="D20" s="46"/>
      <c r="E20" s="45"/>
    </row>
    <row r="21" spans="1:5" ht="18.75" x14ac:dyDescent="0.25">
      <c r="A21" s="44"/>
      <c r="B21" s="44"/>
      <c r="C21" s="42">
        <f t="shared" si="0"/>
        <v>26800</v>
      </c>
      <c r="D21" s="46"/>
      <c r="E21" s="45"/>
    </row>
    <row r="22" spans="1:5" ht="18.75" x14ac:dyDescent="0.25">
      <c r="A22" s="44"/>
      <c r="B22" s="44"/>
      <c r="C22" s="42">
        <f t="shared" si="0"/>
        <v>26800</v>
      </c>
      <c r="D22" s="46"/>
      <c r="E22" s="45"/>
    </row>
    <row r="23" spans="1:5" ht="18.75" x14ac:dyDescent="0.25">
      <c r="A23" s="44"/>
      <c r="B23" s="44"/>
      <c r="C23" s="42">
        <f t="shared" si="0"/>
        <v>26800</v>
      </c>
      <c r="D23" s="46"/>
      <c r="E23" s="45"/>
    </row>
    <row r="24" spans="1:5" ht="18.75" x14ac:dyDescent="0.25">
      <c r="A24" s="44"/>
      <c r="B24" s="44"/>
      <c r="C24" s="42">
        <f t="shared" si="0"/>
        <v>26800</v>
      </c>
      <c r="D24" s="46"/>
      <c r="E24" s="45"/>
    </row>
    <row r="25" spans="1:5" ht="18.75" x14ac:dyDescent="0.25">
      <c r="A25" s="44"/>
      <c r="B25" s="44"/>
      <c r="C25" s="42">
        <f t="shared" si="0"/>
        <v>26800</v>
      </c>
      <c r="D25" s="46"/>
      <c r="E25" s="45"/>
    </row>
    <row r="26" spans="1:5" ht="18.75" x14ac:dyDescent="0.25">
      <c r="A26" s="44"/>
      <c r="B26" s="44"/>
      <c r="C26" s="42">
        <f t="shared" si="0"/>
        <v>26800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D10" sqref="D10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5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445</v>
      </c>
      <c r="C2" s="5" t="s">
        <v>3</v>
      </c>
      <c r="D2" s="190">
        <f>SUM(B6:B26)</f>
        <v>8000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8000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10*800</f>
        <v>8000</v>
      </c>
      <c r="C6" s="39">
        <f>+B6</f>
        <v>8000</v>
      </c>
      <c r="D6" s="50" t="s">
        <v>455</v>
      </c>
      <c r="E6" s="41"/>
    </row>
    <row r="7" spans="1:6" ht="22.5" customHeight="1" x14ac:dyDescent="0.25">
      <c r="A7" s="42"/>
      <c r="B7" s="42"/>
      <c r="C7" s="42">
        <f>C6+B7-A7</f>
        <v>8000</v>
      </c>
      <c r="D7" s="34"/>
      <c r="E7" s="43"/>
    </row>
    <row r="8" spans="1:6" ht="22.5" customHeight="1" x14ac:dyDescent="0.25">
      <c r="A8" s="42"/>
      <c r="B8" s="42"/>
      <c r="C8" s="42">
        <f t="shared" ref="C8:C26" si="0">C7+B8-A8</f>
        <v>8000</v>
      </c>
      <c r="D8" s="34"/>
      <c r="E8" s="43"/>
    </row>
    <row r="9" spans="1:6" ht="22.5" customHeight="1" x14ac:dyDescent="0.25">
      <c r="A9" s="44"/>
      <c r="B9" s="44"/>
      <c r="C9" s="42">
        <f t="shared" si="0"/>
        <v>8000</v>
      </c>
      <c r="D9" s="34"/>
      <c r="E9" s="45"/>
    </row>
    <row r="10" spans="1:6" ht="22.5" customHeight="1" x14ac:dyDescent="0.25">
      <c r="A10" s="44"/>
      <c r="B10" s="44"/>
      <c r="C10" s="42">
        <f t="shared" si="0"/>
        <v>8000</v>
      </c>
      <c r="D10" s="34"/>
      <c r="E10" s="45"/>
    </row>
    <row r="11" spans="1:6" ht="22.5" customHeight="1" x14ac:dyDescent="0.25">
      <c r="A11" s="44"/>
      <c r="B11" s="44"/>
      <c r="C11" s="42">
        <f t="shared" si="0"/>
        <v>8000</v>
      </c>
      <c r="D11" s="40"/>
      <c r="E11" s="45"/>
    </row>
    <row r="12" spans="1:6" ht="22.5" customHeight="1" x14ac:dyDescent="0.25">
      <c r="A12" s="44"/>
      <c r="B12" s="44"/>
      <c r="C12" s="42">
        <f t="shared" si="0"/>
        <v>8000</v>
      </c>
      <c r="D12" s="40"/>
      <c r="E12" s="45"/>
    </row>
    <row r="13" spans="1:6" ht="22.5" customHeight="1" x14ac:dyDescent="0.25">
      <c r="A13" s="44"/>
      <c r="B13" s="44"/>
      <c r="C13" s="42">
        <f t="shared" si="0"/>
        <v>8000</v>
      </c>
      <c r="D13" s="46"/>
      <c r="E13" s="45"/>
    </row>
    <row r="14" spans="1:6" ht="18.75" x14ac:dyDescent="0.25">
      <c r="A14" s="44"/>
      <c r="B14" s="44"/>
      <c r="C14" s="42">
        <f t="shared" si="0"/>
        <v>8000</v>
      </c>
      <c r="D14" s="46"/>
      <c r="E14" s="45"/>
    </row>
    <row r="15" spans="1:6" ht="18.75" x14ac:dyDescent="0.25">
      <c r="A15" s="44"/>
      <c r="B15" s="44"/>
      <c r="C15" s="42">
        <f t="shared" si="0"/>
        <v>8000</v>
      </c>
      <c r="D15" s="46"/>
      <c r="E15" s="45"/>
    </row>
    <row r="16" spans="1:6" ht="18.75" x14ac:dyDescent="0.25">
      <c r="A16" s="44"/>
      <c r="B16" s="44"/>
      <c r="C16" s="42">
        <f t="shared" si="0"/>
        <v>8000</v>
      </c>
      <c r="D16" s="46"/>
      <c r="E16" s="45"/>
    </row>
    <row r="17" spans="1:5" ht="18.75" x14ac:dyDescent="0.25">
      <c r="A17" s="44"/>
      <c r="B17" s="44"/>
      <c r="C17" s="42">
        <f t="shared" si="0"/>
        <v>8000</v>
      </c>
      <c r="D17" s="46"/>
      <c r="E17" s="45"/>
    </row>
    <row r="18" spans="1:5" ht="18.75" x14ac:dyDescent="0.25">
      <c r="A18" s="44"/>
      <c r="B18" s="44"/>
      <c r="C18" s="42">
        <f t="shared" si="0"/>
        <v>8000</v>
      </c>
      <c r="D18" s="46"/>
      <c r="E18" s="45"/>
    </row>
    <row r="19" spans="1:5" ht="18.75" x14ac:dyDescent="0.25">
      <c r="A19" s="44"/>
      <c r="B19" s="44"/>
      <c r="C19" s="42">
        <f t="shared" si="0"/>
        <v>8000</v>
      </c>
      <c r="D19" s="46"/>
      <c r="E19" s="45"/>
    </row>
    <row r="20" spans="1:5" ht="18.75" x14ac:dyDescent="0.25">
      <c r="A20" s="44"/>
      <c r="B20" s="44"/>
      <c r="C20" s="42">
        <f t="shared" si="0"/>
        <v>8000</v>
      </c>
      <c r="D20" s="46"/>
      <c r="E20" s="45"/>
    </row>
    <row r="21" spans="1:5" ht="18.75" x14ac:dyDescent="0.25">
      <c r="A21" s="44"/>
      <c r="B21" s="44"/>
      <c r="C21" s="42">
        <f t="shared" si="0"/>
        <v>8000</v>
      </c>
      <c r="D21" s="46"/>
      <c r="E21" s="45"/>
    </row>
    <row r="22" spans="1:5" ht="18.75" x14ac:dyDescent="0.25">
      <c r="A22" s="44"/>
      <c r="B22" s="44"/>
      <c r="C22" s="42">
        <f t="shared" si="0"/>
        <v>8000</v>
      </c>
      <c r="D22" s="46"/>
      <c r="E22" s="45"/>
    </row>
    <row r="23" spans="1:5" ht="18.75" x14ac:dyDescent="0.25">
      <c r="A23" s="44"/>
      <c r="B23" s="44"/>
      <c r="C23" s="42">
        <f t="shared" si="0"/>
        <v>8000</v>
      </c>
      <c r="D23" s="46"/>
      <c r="E23" s="45"/>
    </row>
    <row r="24" spans="1:5" ht="18.75" x14ac:dyDescent="0.25">
      <c r="A24" s="44"/>
      <c r="B24" s="44"/>
      <c r="C24" s="42">
        <f t="shared" si="0"/>
        <v>8000</v>
      </c>
      <c r="D24" s="46"/>
      <c r="E24" s="45"/>
    </row>
    <row r="25" spans="1:5" ht="18.75" x14ac:dyDescent="0.25">
      <c r="A25" s="44"/>
      <c r="B25" s="44"/>
      <c r="C25" s="42">
        <f t="shared" si="0"/>
        <v>8000</v>
      </c>
      <c r="D25" s="46"/>
      <c r="E25" s="45"/>
    </row>
    <row r="26" spans="1:5" ht="18.75" x14ac:dyDescent="0.25">
      <c r="A26" s="44"/>
      <c r="B26" s="44"/>
      <c r="C26" s="42">
        <f t="shared" si="0"/>
        <v>8000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7" t="s">
        <v>27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507</v>
      </c>
      <c r="C2" s="5" t="s">
        <v>3</v>
      </c>
      <c r="D2" s="190">
        <f>SUM(B6:B26)</f>
        <v>3200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1600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1600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400*8</f>
        <v>3200</v>
      </c>
      <c r="C6" s="39">
        <f>SUM(B6)</f>
        <v>3200</v>
      </c>
      <c r="D6" s="50" t="s">
        <v>482</v>
      </c>
      <c r="E6" s="41"/>
    </row>
    <row r="7" spans="1:6" ht="22.5" customHeight="1" x14ac:dyDescent="0.25">
      <c r="A7" s="42">
        <v>400</v>
      </c>
      <c r="B7" s="42"/>
      <c r="C7" s="42">
        <f>C6+B7-A7</f>
        <v>2800</v>
      </c>
      <c r="D7" s="34" t="s">
        <v>520</v>
      </c>
      <c r="E7" s="43">
        <v>4671</v>
      </c>
    </row>
    <row r="8" spans="1:6" ht="22.5" customHeight="1" x14ac:dyDescent="0.25">
      <c r="A8" s="42">
        <v>400</v>
      </c>
      <c r="B8" s="42"/>
      <c r="C8" s="42">
        <f t="shared" ref="C8:C26" si="0">C7+B8-A8</f>
        <v>2400</v>
      </c>
      <c r="D8" s="34" t="s">
        <v>509</v>
      </c>
      <c r="E8" s="43">
        <v>4805</v>
      </c>
    </row>
    <row r="9" spans="1:6" ht="22.5" customHeight="1" x14ac:dyDescent="0.25">
      <c r="A9" s="192">
        <v>800</v>
      </c>
      <c r="B9" s="44"/>
      <c r="C9" s="42">
        <f t="shared" si="0"/>
        <v>1600</v>
      </c>
      <c r="D9" s="34" t="s">
        <v>531</v>
      </c>
      <c r="E9" s="194">
        <v>5027</v>
      </c>
    </row>
    <row r="10" spans="1:6" ht="22.5" customHeight="1" x14ac:dyDescent="0.25">
      <c r="A10" s="193"/>
      <c r="B10" s="44"/>
      <c r="C10" s="42">
        <f t="shared" si="0"/>
        <v>1600</v>
      </c>
      <c r="D10" s="34" t="s">
        <v>509</v>
      </c>
      <c r="E10" s="195"/>
    </row>
    <row r="11" spans="1:6" ht="22.5" customHeight="1" x14ac:dyDescent="0.25">
      <c r="A11" s="44"/>
      <c r="B11" s="44"/>
      <c r="C11" s="42">
        <f t="shared" si="0"/>
        <v>1600</v>
      </c>
      <c r="D11" s="34"/>
      <c r="E11" s="45"/>
    </row>
    <row r="12" spans="1:6" ht="22.5" customHeight="1" x14ac:dyDescent="0.25">
      <c r="A12" s="44"/>
      <c r="B12" s="44"/>
      <c r="C12" s="42">
        <f t="shared" si="0"/>
        <v>1600</v>
      </c>
      <c r="D12" s="40"/>
      <c r="E12" s="45"/>
    </row>
    <row r="13" spans="1:6" ht="22.5" customHeight="1" x14ac:dyDescent="0.25">
      <c r="A13" s="44"/>
      <c r="B13" s="44"/>
      <c r="C13" s="42">
        <f t="shared" si="0"/>
        <v>1600</v>
      </c>
      <c r="D13" s="46"/>
      <c r="E13" s="45"/>
    </row>
    <row r="14" spans="1:6" ht="18.75" x14ac:dyDescent="0.25">
      <c r="A14" s="44"/>
      <c r="B14" s="44"/>
      <c r="C14" s="42">
        <f t="shared" si="0"/>
        <v>1600</v>
      </c>
      <c r="D14" s="46"/>
      <c r="E14" s="45"/>
    </row>
    <row r="15" spans="1:6" ht="18.75" x14ac:dyDescent="0.25">
      <c r="A15" s="44"/>
      <c r="B15" s="44"/>
      <c r="C15" s="42">
        <f t="shared" si="0"/>
        <v>1600</v>
      </c>
      <c r="D15" s="46"/>
      <c r="E15" s="45"/>
    </row>
    <row r="16" spans="1:6" ht="18.75" x14ac:dyDescent="0.25">
      <c r="A16" s="44"/>
      <c r="B16" s="44"/>
      <c r="C16" s="42">
        <f t="shared" si="0"/>
        <v>1600</v>
      </c>
      <c r="D16" s="46"/>
      <c r="E16" s="45"/>
    </row>
    <row r="17" spans="1:5" ht="18.75" x14ac:dyDescent="0.25">
      <c r="A17" s="44"/>
      <c r="B17" s="44"/>
      <c r="C17" s="42">
        <f t="shared" si="0"/>
        <v>1600</v>
      </c>
      <c r="D17" s="46"/>
      <c r="E17" s="45"/>
    </row>
    <row r="18" spans="1:5" ht="18.75" x14ac:dyDescent="0.25">
      <c r="A18" s="44"/>
      <c r="B18" s="44"/>
      <c r="C18" s="42">
        <f t="shared" si="0"/>
        <v>1600</v>
      </c>
      <c r="D18" s="46"/>
      <c r="E18" s="45"/>
    </row>
    <row r="19" spans="1:5" ht="18.75" x14ac:dyDescent="0.25">
      <c r="A19" s="44"/>
      <c r="B19" s="44"/>
      <c r="C19" s="42">
        <f t="shared" si="0"/>
        <v>1600</v>
      </c>
      <c r="D19" s="46"/>
      <c r="E19" s="45"/>
    </row>
    <row r="20" spans="1:5" ht="18.75" x14ac:dyDescent="0.25">
      <c r="A20" s="44"/>
      <c r="B20" s="44"/>
      <c r="C20" s="42">
        <f t="shared" si="0"/>
        <v>1600</v>
      </c>
      <c r="D20" s="46"/>
      <c r="E20" s="45"/>
    </row>
    <row r="21" spans="1:5" ht="18.75" x14ac:dyDescent="0.25">
      <c r="A21" s="44"/>
      <c r="B21" s="44"/>
      <c r="C21" s="42">
        <f t="shared" si="0"/>
        <v>1600</v>
      </c>
      <c r="D21" s="46"/>
      <c r="E21" s="45"/>
    </row>
    <row r="22" spans="1:5" ht="18.75" x14ac:dyDescent="0.25">
      <c r="A22" s="44"/>
      <c r="B22" s="44"/>
      <c r="C22" s="42">
        <f t="shared" si="0"/>
        <v>1600</v>
      </c>
      <c r="D22" s="46"/>
      <c r="E22" s="45"/>
    </row>
    <row r="23" spans="1:5" ht="18.75" x14ac:dyDescent="0.25">
      <c r="A23" s="44"/>
      <c r="B23" s="44"/>
      <c r="C23" s="42">
        <f t="shared" si="0"/>
        <v>1600</v>
      </c>
      <c r="D23" s="46"/>
      <c r="E23" s="45"/>
    </row>
    <row r="24" spans="1:5" ht="18.75" x14ac:dyDescent="0.25">
      <c r="A24" s="44"/>
      <c r="B24" s="44"/>
      <c r="C24" s="42">
        <f t="shared" si="0"/>
        <v>1600</v>
      </c>
      <c r="D24" s="46"/>
      <c r="E24" s="45"/>
    </row>
    <row r="25" spans="1:5" ht="18.75" x14ac:dyDescent="0.25">
      <c r="A25" s="44"/>
      <c r="B25" s="44"/>
      <c r="C25" s="42">
        <f t="shared" si="0"/>
        <v>1600</v>
      </c>
      <c r="D25" s="46"/>
      <c r="E25" s="45"/>
    </row>
    <row r="26" spans="1:5" ht="18.75" x14ac:dyDescent="0.25">
      <c r="A26" s="44"/>
      <c r="B26" s="44"/>
      <c r="C26" s="42">
        <f t="shared" si="0"/>
        <v>1600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6">
    <mergeCell ref="A9:A10"/>
    <mergeCell ref="C1:E1"/>
    <mergeCell ref="D2:E2"/>
    <mergeCell ref="D3:E3"/>
    <mergeCell ref="D4:E4"/>
    <mergeCell ref="E9:E10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483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506</v>
      </c>
      <c r="C2" s="5" t="s">
        <v>3</v>
      </c>
      <c r="D2" s="184">
        <f>SUM(B6:B26)</f>
        <v>22000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22000</v>
      </c>
      <c r="E3" s="187"/>
      <c r="F3" s="75">
        <v>28608222301193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24.75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39">
        <f>22000</f>
        <v>22000</v>
      </c>
      <c r="C6" s="14">
        <f>SUM(B6)</f>
        <v>22000</v>
      </c>
      <c r="D6" s="51" t="s">
        <v>484</v>
      </c>
      <c r="E6" s="24"/>
    </row>
    <row r="7" spans="1:6" ht="18.75" x14ac:dyDescent="0.25">
      <c r="A7" s="19">
        <v>8000</v>
      </c>
      <c r="B7" s="19"/>
      <c r="C7" s="19">
        <f>+C6+B7-A7</f>
        <v>14000</v>
      </c>
      <c r="D7" s="20" t="s">
        <v>537</v>
      </c>
      <c r="E7" s="25">
        <v>5097</v>
      </c>
    </row>
    <row r="8" spans="1:6" ht="18.75" x14ac:dyDescent="0.25">
      <c r="A8" s="19">
        <v>14000</v>
      </c>
      <c r="B8" s="19"/>
      <c r="C8" s="19">
        <f t="shared" ref="C8:C15" si="0">+C7+B8-A8</f>
        <v>0</v>
      </c>
      <c r="D8" s="20" t="s">
        <v>537</v>
      </c>
      <c r="E8" s="25">
        <v>5142</v>
      </c>
    </row>
    <row r="9" spans="1:6" ht="18.75" x14ac:dyDescent="0.25">
      <c r="A9" s="15"/>
      <c r="B9" s="15"/>
      <c r="C9" s="19">
        <f t="shared" si="0"/>
        <v>0</v>
      </c>
      <c r="D9" s="20"/>
      <c r="E9" s="26"/>
    </row>
    <row r="10" spans="1:6" ht="18.75" x14ac:dyDescent="0.25">
      <c r="A10" s="15"/>
      <c r="B10" s="15"/>
      <c r="C10" s="19">
        <f t="shared" si="0"/>
        <v>0</v>
      </c>
      <c r="D10" s="20"/>
      <c r="E10" s="26"/>
    </row>
    <row r="11" spans="1:6" ht="18.75" x14ac:dyDescent="0.25">
      <c r="A11" s="15"/>
      <c r="B11" s="15"/>
      <c r="C11" s="19">
        <f t="shared" si="0"/>
        <v>0</v>
      </c>
      <c r="D11" s="20"/>
      <c r="E11" s="26"/>
    </row>
    <row r="12" spans="1:6" ht="18.75" x14ac:dyDescent="0.25">
      <c r="A12" s="15"/>
      <c r="B12" s="15"/>
      <c r="C12" s="19">
        <f t="shared" si="0"/>
        <v>0</v>
      </c>
      <c r="D12" s="20"/>
      <c r="E12" s="26"/>
    </row>
    <row r="13" spans="1:6" ht="18.75" x14ac:dyDescent="0.25">
      <c r="A13" s="15"/>
      <c r="B13" s="15"/>
      <c r="C13" s="19">
        <f t="shared" si="0"/>
        <v>0</v>
      </c>
      <c r="D13" s="20"/>
      <c r="E13" s="26"/>
    </row>
    <row r="14" spans="1:6" ht="18.75" x14ac:dyDescent="0.25">
      <c r="A14" s="15"/>
      <c r="B14" s="15"/>
      <c r="C14" s="19">
        <f t="shared" si="0"/>
        <v>0</v>
      </c>
      <c r="D14" s="16"/>
      <c r="E14" s="26"/>
    </row>
    <row r="15" spans="1:6" ht="18.75" x14ac:dyDescent="0.25">
      <c r="A15" s="15"/>
      <c r="B15" s="15"/>
      <c r="C15" s="19">
        <f t="shared" si="0"/>
        <v>0</v>
      </c>
      <c r="D15" s="16"/>
      <c r="E15" s="26"/>
    </row>
    <row r="16" spans="1:6" ht="18.75" x14ac:dyDescent="0.25">
      <c r="A16" s="15"/>
      <c r="B16" s="15"/>
      <c r="C16" s="19">
        <f t="shared" ref="C16:C26" si="1">+C15+B16-A16</f>
        <v>0</v>
      </c>
      <c r="D16" s="16"/>
      <c r="E16" s="26"/>
    </row>
    <row r="17" spans="1:5" ht="18.75" x14ac:dyDescent="0.25">
      <c r="A17" s="15"/>
      <c r="B17" s="15"/>
      <c r="C17" s="19">
        <f t="shared" si="1"/>
        <v>0</v>
      </c>
      <c r="D17" s="16"/>
      <c r="E17" s="26"/>
    </row>
    <row r="18" spans="1:5" ht="18.75" x14ac:dyDescent="0.25">
      <c r="A18" s="15"/>
      <c r="B18" s="15"/>
      <c r="C18" s="19">
        <f t="shared" si="1"/>
        <v>0</v>
      </c>
      <c r="D18" s="16"/>
      <c r="E18" s="26"/>
    </row>
    <row r="19" spans="1:5" ht="18.75" x14ac:dyDescent="0.25">
      <c r="A19" s="15"/>
      <c r="B19" s="15"/>
      <c r="C19" s="19">
        <f t="shared" si="1"/>
        <v>0</v>
      </c>
      <c r="D19" s="16"/>
      <c r="E19" s="26"/>
    </row>
    <row r="20" spans="1:5" ht="18.75" x14ac:dyDescent="0.25">
      <c r="A20" s="15"/>
      <c r="B20" s="15"/>
      <c r="C20" s="19">
        <f t="shared" si="1"/>
        <v>0</v>
      </c>
      <c r="D20" s="16"/>
      <c r="E20" s="26"/>
    </row>
    <row r="21" spans="1:5" ht="18.75" x14ac:dyDescent="0.25">
      <c r="A21" s="15"/>
      <c r="B21" s="15"/>
      <c r="C21" s="19">
        <f t="shared" si="1"/>
        <v>0</v>
      </c>
      <c r="D21" s="16"/>
      <c r="E21" s="26"/>
    </row>
    <row r="22" spans="1:5" ht="18.75" x14ac:dyDescent="0.25">
      <c r="A22" s="15"/>
      <c r="B22" s="15"/>
      <c r="C22" s="19">
        <f t="shared" si="1"/>
        <v>0</v>
      </c>
      <c r="D22" s="16"/>
      <c r="E22" s="26"/>
    </row>
    <row r="23" spans="1:5" ht="18.75" x14ac:dyDescent="0.25">
      <c r="A23" s="15"/>
      <c r="B23" s="15"/>
      <c r="C23" s="19">
        <f t="shared" si="1"/>
        <v>0</v>
      </c>
      <c r="D23" s="16"/>
      <c r="E23" s="26"/>
    </row>
    <row r="24" spans="1:5" ht="18.75" x14ac:dyDescent="0.25">
      <c r="A24" s="15"/>
      <c r="B24" s="15"/>
      <c r="C24" s="19">
        <f t="shared" si="1"/>
        <v>0</v>
      </c>
      <c r="D24" s="16"/>
      <c r="E24" s="26"/>
    </row>
    <row r="25" spans="1:5" ht="18.75" x14ac:dyDescent="0.25">
      <c r="A25" s="15"/>
      <c r="B25" s="15"/>
      <c r="C25" s="19">
        <f t="shared" si="1"/>
        <v>0</v>
      </c>
      <c r="D25" s="16"/>
      <c r="E25" s="26"/>
    </row>
    <row r="26" spans="1:5" ht="18.75" x14ac:dyDescent="0.25">
      <c r="A26" s="15"/>
      <c r="B26" s="15"/>
      <c r="C26" s="19">
        <f t="shared" si="1"/>
        <v>0</v>
      </c>
      <c r="D26" s="16"/>
      <c r="E26" s="26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483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502</v>
      </c>
      <c r="C2" s="5" t="s">
        <v>3</v>
      </c>
      <c r="D2" s="184">
        <f>SUM(B6:B26)</f>
        <v>12000</v>
      </c>
      <c r="E2" s="185"/>
    </row>
    <row r="3" spans="1:6" ht="25.5" customHeight="1" x14ac:dyDescent="0.25">
      <c r="A3" s="6" t="s">
        <v>22</v>
      </c>
      <c r="B3" s="7" t="s">
        <v>503</v>
      </c>
      <c r="C3" s="8" t="s">
        <v>4</v>
      </c>
      <c r="D3" s="186">
        <f>SUM(A6:A26)</f>
        <v>12000</v>
      </c>
      <c r="E3" s="187"/>
      <c r="F3" s="75">
        <v>28608222301193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24.75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39">
        <v>12000</v>
      </c>
      <c r="C6" s="14">
        <f>SUM(B6)</f>
        <v>12000</v>
      </c>
      <c r="D6" s="51" t="s">
        <v>504</v>
      </c>
      <c r="E6" s="24"/>
    </row>
    <row r="7" spans="1:6" ht="18.75" x14ac:dyDescent="0.25">
      <c r="A7" s="19">
        <v>6000</v>
      </c>
      <c r="B7" s="19"/>
      <c r="C7" s="19">
        <f>+C6+B7-A7</f>
        <v>6000</v>
      </c>
      <c r="D7" s="20" t="s">
        <v>513</v>
      </c>
      <c r="E7" s="25">
        <v>4875</v>
      </c>
    </row>
    <row r="8" spans="1:6" ht="18.75" x14ac:dyDescent="0.25">
      <c r="A8" s="19">
        <v>6000</v>
      </c>
      <c r="B8" s="19"/>
      <c r="C8" s="19">
        <f t="shared" ref="C8:C26" si="0">+C7+B8-A8</f>
        <v>0</v>
      </c>
      <c r="D8" s="20" t="s">
        <v>516</v>
      </c>
      <c r="E8" s="25">
        <v>4956</v>
      </c>
    </row>
    <row r="9" spans="1:6" ht="18.75" x14ac:dyDescent="0.25">
      <c r="A9" s="15"/>
      <c r="B9" s="15"/>
      <c r="C9" s="19">
        <f t="shared" si="0"/>
        <v>0</v>
      </c>
      <c r="D9" s="20"/>
      <c r="E9" s="26"/>
    </row>
    <row r="10" spans="1:6" ht="18.75" x14ac:dyDescent="0.25">
      <c r="A10" s="15"/>
      <c r="B10" s="15"/>
      <c r="C10" s="19">
        <f t="shared" si="0"/>
        <v>0</v>
      </c>
      <c r="D10" s="20"/>
      <c r="E10" s="26"/>
    </row>
    <row r="11" spans="1:6" ht="18.75" x14ac:dyDescent="0.25">
      <c r="A11" s="15"/>
      <c r="B11" s="15"/>
      <c r="C11" s="19">
        <f t="shared" si="0"/>
        <v>0</v>
      </c>
      <c r="D11" s="20"/>
      <c r="E11" s="26"/>
    </row>
    <row r="12" spans="1:6" ht="18.75" x14ac:dyDescent="0.25">
      <c r="A12" s="15"/>
      <c r="B12" s="15"/>
      <c r="C12" s="19">
        <f t="shared" si="0"/>
        <v>0</v>
      </c>
      <c r="D12" s="20"/>
      <c r="E12" s="26"/>
    </row>
    <row r="13" spans="1:6" ht="18.75" x14ac:dyDescent="0.25">
      <c r="A13" s="15"/>
      <c r="B13" s="15"/>
      <c r="C13" s="19">
        <f t="shared" si="0"/>
        <v>0</v>
      </c>
      <c r="D13" s="20"/>
      <c r="E13" s="26"/>
    </row>
    <row r="14" spans="1:6" ht="18.75" x14ac:dyDescent="0.25">
      <c r="A14" s="15"/>
      <c r="B14" s="15"/>
      <c r="C14" s="19">
        <f t="shared" si="0"/>
        <v>0</v>
      </c>
      <c r="D14" s="16"/>
      <c r="E14" s="26"/>
    </row>
    <row r="15" spans="1:6" ht="18.75" x14ac:dyDescent="0.25">
      <c r="A15" s="15"/>
      <c r="B15" s="15"/>
      <c r="C15" s="19">
        <f t="shared" si="0"/>
        <v>0</v>
      </c>
      <c r="D15" s="16"/>
      <c r="E15" s="26"/>
    </row>
    <row r="16" spans="1:6" ht="18.75" x14ac:dyDescent="0.25">
      <c r="A16" s="15"/>
      <c r="B16" s="15"/>
      <c r="C16" s="19">
        <f t="shared" si="0"/>
        <v>0</v>
      </c>
      <c r="D16" s="16"/>
      <c r="E16" s="26"/>
    </row>
    <row r="17" spans="1:5" ht="18.75" x14ac:dyDescent="0.25">
      <c r="A17" s="15"/>
      <c r="B17" s="15"/>
      <c r="C17" s="19">
        <f t="shared" si="0"/>
        <v>0</v>
      </c>
      <c r="D17" s="16"/>
      <c r="E17" s="26"/>
    </row>
    <row r="18" spans="1:5" ht="18.75" x14ac:dyDescent="0.25">
      <c r="A18" s="15"/>
      <c r="B18" s="15"/>
      <c r="C18" s="19">
        <f t="shared" si="0"/>
        <v>0</v>
      </c>
      <c r="D18" s="16"/>
      <c r="E18" s="26"/>
    </row>
    <row r="19" spans="1:5" ht="18.75" x14ac:dyDescent="0.25">
      <c r="A19" s="15"/>
      <c r="B19" s="15"/>
      <c r="C19" s="19">
        <f t="shared" si="0"/>
        <v>0</v>
      </c>
      <c r="D19" s="16"/>
      <c r="E19" s="26"/>
    </row>
    <row r="20" spans="1:5" ht="18.75" x14ac:dyDescent="0.25">
      <c r="A20" s="15"/>
      <c r="B20" s="15"/>
      <c r="C20" s="19">
        <f t="shared" si="0"/>
        <v>0</v>
      </c>
      <c r="D20" s="16"/>
      <c r="E20" s="26"/>
    </row>
    <row r="21" spans="1:5" ht="18.75" x14ac:dyDescent="0.25">
      <c r="A21" s="15"/>
      <c r="B21" s="15"/>
      <c r="C21" s="19">
        <f t="shared" si="0"/>
        <v>0</v>
      </c>
      <c r="D21" s="16"/>
      <c r="E21" s="26"/>
    </row>
    <row r="22" spans="1:5" ht="18.75" x14ac:dyDescent="0.25">
      <c r="A22" s="15"/>
      <c r="B22" s="15"/>
      <c r="C22" s="19">
        <f t="shared" si="0"/>
        <v>0</v>
      </c>
      <c r="D22" s="16"/>
      <c r="E22" s="26"/>
    </row>
    <row r="23" spans="1:5" ht="18.75" x14ac:dyDescent="0.25">
      <c r="A23" s="15"/>
      <c r="B23" s="15"/>
      <c r="C23" s="19">
        <f t="shared" si="0"/>
        <v>0</v>
      </c>
      <c r="D23" s="16"/>
      <c r="E23" s="26"/>
    </row>
    <row r="24" spans="1:5" ht="18.75" x14ac:dyDescent="0.25">
      <c r="A24" s="15"/>
      <c r="B24" s="15"/>
      <c r="C24" s="19">
        <f t="shared" si="0"/>
        <v>0</v>
      </c>
      <c r="D24" s="16"/>
      <c r="E24" s="26"/>
    </row>
    <row r="25" spans="1:5" ht="18.75" x14ac:dyDescent="0.25">
      <c r="A25" s="15"/>
      <c r="B25" s="15"/>
      <c r="C25" s="19">
        <f t="shared" si="0"/>
        <v>0</v>
      </c>
      <c r="D25" s="16"/>
      <c r="E25" s="26"/>
    </row>
    <row r="26" spans="1:5" ht="18.75" x14ac:dyDescent="0.25">
      <c r="A26" s="15"/>
      <c r="B26" s="15"/>
      <c r="C26" s="19">
        <f t="shared" si="0"/>
        <v>0</v>
      </c>
      <c r="D26" s="16"/>
      <c r="E26" s="26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59" t="s">
        <v>404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521</v>
      </c>
      <c r="C2" s="5" t="s">
        <v>3</v>
      </c>
      <c r="D2" s="190">
        <f>SUM(B6:B26)</f>
        <v>24366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10000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14366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2" t="s">
        <v>10</v>
      </c>
      <c r="D5" s="13" t="s">
        <v>11</v>
      </c>
      <c r="E5" s="12" t="s">
        <v>12</v>
      </c>
      <c r="F5" s="115"/>
    </row>
    <row r="6" spans="1:6" ht="19.5" thickTop="1" x14ac:dyDescent="0.25">
      <c r="A6" s="39"/>
      <c r="B6" s="39">
        <v>24366</v>
      </c>
      <c r="C6" s="39">
        <f>+B6</f>
        <v>24366</v>
      </c>
      <c r="D6" s="161" t="s">
        <v>538</v>
      </c>
      <c r="E6" s="45"/>
      <c r="F6" s="160"/>
    </row>
    <row r="7" spans="1:6" ht="22.5" customHeight="1" x14ac:dyDescent="0.25">
      <c r="A7" s="42">
        <v>10000</v>
      </c>
      <c r="B7" s="42"/>
      <c r="C7" s="42">
        <f>C6+B7-A7</f>
        <v>14366</v>
      </c>
      <c r="D7" s="162" t="s">
        <v>298</v>
      </c>
      <c r="E7" s="45">
        <v>5113</v>
      </c>
      <c r="F7" s="160"/>
    </row>
    <row r="8" spans="1:6" ht="22.5" customHeight="1" x14ac:dyDescent="0.25">
      <c r="A8" s="42"/>
      <c r="B8" s="42"/>
      <c r="C8" s="42">
        <f t="shared" ref="C8:C26" si="0">C7+B8-A8</f>
        <v>14366</v>
      </c>
      <c r="D8" s="162"/>
      <c r="E8" s="45"/>
      <c r="F8" s="160"/>
    </row>
    <row r="9" spans="1:6" ht="22.5" customHeight="1" x14ac:dyDescent="0.25">
      <c r="A9" s="152"/>
      <c r="B9" s="44"/>
      <c r="C9" s="42">
        <f t="shared" si="0"/>
        <v>14366</v>
      </c>
      <c r="D9" s="162"/>
      <c r="E9" s="45"/>
    </row>
    <row r="10" spans="1:6" ht="22.5" customHeight="1" x14ac:dyDescent="0.25">
      <c r="A10" s="152"/>
      <c r="B10" s="44"/>
      <c r="C10" s="42">
        <f t="shared" si="0"/>
        <v>14366</v>
      </c>
      <c r="D10" s="162"/>
      <c r="E10" s="45"/>
    </row>
    <row r="11" spans="1:6" ht="22.5" customHeight="1" x14ac:dyDescent="0.25">
      <c r="A11" s="152"/>
      <c r="B11" s="44"/>
      <c r="C11" s="42">
        <f t="shared" si="0"/>
        <v>14366</v>
      </c>
      <c r="D11" s="34"/>
      <c r="E11" s="45"/>
    </row>
    <row r="12" spans="1:6" ht="22.5" customHeight="1" x14ac:dyDescent="0.25">
      <c r="A12" s="152"/>
      <c r="B12" s="44"/>
      <c r="C12" s="42">
        <f t="shared" si="0"/>
        <v>14366</v>
      </c>
      <c r="D12" s="40"/>
      <c r="E12" s="45"/>
    </row>
    <row r="13" spans="1:6" ht="22.5" customHeight="1" x14ac:dyDescent="0.25">
      <c r="A13" s="152"/>
      <c r="B13" s="44"/>
      <c r="C13" s="42">
        <f t="shared" si="0"/>
        <v>14366</v>
      </c>
      <c r="D13" s="34"/>
      <c r="E13" s="45"/>
    </row>
    <row r="14" spans="1:6" ht="18.75" x14ac:dyDescent="0.25">
      <c r="A14" s="152"/>
      <c r="B14" s="44"/>
      <c r="C14" s="42">
        <f t="shared" si="0"/>
        <v>14366</v>
      </c>
      <c r="D14" s="34"/>
      <c r="E14" s="45"/>
    </row>
    <row r="15" spans="1:6" ht="18.75" x14ac:dyDescent="0.25">
      <c r="A15" s="152"/>
      <c r="B15" s="44"/>
      <c r="C15" s="42">
        <f t="shared" si="0"/>
        <v>14366</v>
      </c>
      <c r="D15" s="46"/>
      <c r="E15" s="45"/>
    </row>
    <row r="16" spans="1:6" ht="18.75" x14ac:dyDescent="0.25">
      <c r="A16" s="152"/>
      <c r="B16" s="44"/>
      <c r="C16" s="42">
        <f t="shared" si="0"/>
        <v>14366</v>
      </c>
      <c r="D16" s="46"/>
      <c r="E16" s="45"/>
    </row>
    <row r="17" spans="1:5" ht="18.75" x14ac:dyDescent="0.25">
      <c r="A17" s="152"/>
      <c r="B17" s="44"/>
      <c r="C17" s="42">
        <f t="shared" si="0"/>
        <v>14366</v>
      </c>
      <c r="D17" s="46"/>
      <c r="E17" s="45"/>
    </row>
    <row r="18" spans="1:5" ht="18.75" x14ac:dyDescent="0.25">
      <c r="A18" s="44"/>
      <c r="B18" s="44"/>
      <c r="C18" s="42">
        <f t="shared" si="0"/>
        <v>14366</v>
      </c>
      <c r="D18" s="46"/>
      <c r="E18" s="45"/>
    </row>
    <row r="19" spans="1:5" ht="18.75" x14ac:dyDescent="0.25">
      <c r="A19" s="44"/>
      <c r="B19" s="44"/>
      <c r="C19" s="42">
        <f t="shared" si="0"/>
        <v>14366</v>
      </c>
      <c r="D19" s="46"/>
      <c r="E19" s="45"/>
    </row>
    <row r="20" spans="1:5" ht="18.75" x14ac:dyDescent="0.25">
      <c r="A20" s="44"/>
      <c r="B20" s="44"/>
      <c r="C20" s="42">
        <f t="shared" si="0"/>
        <v>14366</v>
      </c>
      <c r="D20" s="46"/>
      <c r="E20" s="45"/>
    </row>
    <row r="21" spans="1:5" ht="18.75" x14ac:dyDescent="0.25">
      <c r="A21" s="44"/>
      <c r="B21" s="44"/>
      <c r="C21" s="42">
        <f t="shared" si="0"/>
        <v>14366</v>
      </c>
      <c r="D21" s="46"/>
      <c r="E21" s="45"/>
    </row>
    <row r="22" spans="1:5" ht="18.75" x14ac:dyDescent="0.25">
      <c r="A22" s="44"/>
      <c r="B22" s="44"/>
      <c r="C22" s="42">
        <f t="shared" si="0"/>
        <v>14366</v>
      </c>
      <c r="D22" s="46"/>
      <c r="E22" s="45"/>
    </row>
    <row r="23" spans="1:5" ht="18.75" x14ac:dyDescent="0.25">
      <c r="A23" s="44"/>
      <c r="B23" s="44"/>
      <c r="C23" s="42">
        <f t="shared" si="0"/>
        <v>14366</v>
      </c>
      <c r="D23" s="46"/>
      <c r="E23" s="45"/>
    </row>
    <row r="24" spans="1:5" ht="18.75" x14ac:dyDescent="0.25">
      <c r="A24" s="44"/>
      <c r="B24" s="44"/>
      <c r="C24" s="42">
        <f t="shared" si="0"/>
        <v>14366</v>
      </c>
      <c r="D24" s="46"/>
      <c r="E24" s="45"/>
    </row>
    <row r="25" spans="1:5" ht="18.75" x14ac:dyDescent="0.25">
      <c r="A25" s="44"/>
      <c r="B25" s="44"/>
      <c r="C25" s="42">
        <f t="shared" si="0"/>
        <v>14366</v>
      </c>
      <c r="D25" s="46"/>
      <c r="E25" s="45"/>
    </row>
    <row r="26" spans="1:5" ht="18.75" x14ac:dyDescent="0.25">
      <c r="A26" s="44"/>
      <c r="B26" s="44"/>
      <c r="C26" s="42">
        <f t="shared" si="0"/>
        <v>14366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165" t="s">
        <v>539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39</v>
      </c>
      <c r="C2" s="5" t="s">
        <v>3</v>
      </c>
      <c r="D2" s="190">
        <f>SUM(B6:B26)</f>
        <v>106000</v>
      </c>
      <c r="E2" s="191"/>
    </row>
    <row r="3" spans="1:6" ht="25.5" customHeight="1" x14ac:dyDescent="0.25">
      <c r="A3" s="6" t="s">
        <v>22</v>
      </c>
      <c r="B3" s="7" t="s">
        <v>542</v>
      </c>
      <c r="C3" s="8" t="s">
        <v>4</v>
      </c>
      <c r="D3" s="186">
        <f>SUM(A6:A26)</f>
        <v>80000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26000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2" t="s">
        <v>10</v>
      </c>
      <c r="D5" s="13" t="s">
        <v>11</v>
      </c>
      <c r="E5" s="12" t="s">
        <v>12</v>
      </c>
      <c r="F5" s="115"/>
    </row>
    <row r="6" spans="1:6" ht="19.5" thickTop="1" x14ac:dyDescent="0.25">
      <c r="A6" s="39"/>
      <c r="B6" s="39">
        <v>42000</v>
      </c>
      <c r="C6" s="39">
        <f>+B6</f>
        <v>42000</v>
      </c>
      <c r="D6" s="161" t="s">
        <v>540</v>
      </c>
      <c r="E6" s="45"/>
      <c r="F6" s="160"/>
    </row>
    <row r="7" spans="1:6" ht="22.5" customHeight="1" x14ac:dyDescent="0.25">
      <c r="A7" s="166"/>
      <c r="B7" s="166">
        <v>64000</v>
      </c>
      <c r="C7" s="166">
        <f>C6+B7-A7</f>
        <v>106000</v>
      </c>
      <c r="D7" s="161" t="s">
        <v>541</v>
      </c>
      <c r="E7" s="45"/>
      <c r="F7" s="160"/>
    </row>
    <row r="8" spans="1:6" ht="22.5" customHeight="1" x14ac:dyDescent="0.25">
      <c r="A8" s="166">
        <v>30000</v>
      </c>
      <c r="B8" s="166"/>
      <c r="C8" s="166">
        <f t="shared" ref="C8:C26" si="0">C7+B8-A8</f>
        <v>76000</v>
      </c>
      <c r="D8" s="162" t="s">
        <v>298</v>
      </c>
      <c r="E8" s="45">
        <v>4957</v>
      </c>
      <c r="F8" s="160"/>
    </row>
    <row r="9" spans="1:6" ht="22.5" customHeight="1" x14ac:dyDescent="0.25">
      <c r="A9" s="152">
        <v>50000</v>
      </c>
      <c r="B9" s="44"/>
      <c r="C9" s="166">
        <f t="shared" si="0"/>
        <v>26000</v>
      </c>
      <c r="D9" s="162" t="s">
        <v>549</v>
      </c>
      <c r="E9" s="45"/>
    </row>
    <row r="10" spans="1:6" ht="22.5" customHeight="1" x14ac:dyDescent="0.25">
      <c r="A10" s="152"/>
      <c r="B10" s="44"/>
      <c r="C10" s="166">
        <f t="shared" si="0"/>
        <v>26000</v>
      </c>
      <c r="D10" s="162"/>
      <c r="E10" s="45"/>
    </row>
    <row r="11" spans="1:6" ht="22.5" customHeight="1" x14ac:dyDescent="0.25">
      <c r="A11" s="152"/>
      <c r="B11" s="44"/>
      <c r="C11" s="166">
        <f t="shared" si="0"/>
        <v>26000</v>
      </c>
      <c r="D11" s="34"/>
      <c r="E11" s="45"/>
    </row>
    <row r="12" spans="1:6" ht="22.5" customHeight="1" x14ac:dyDescent="0.25">
      <c r="A12" s="152"/>
      <c r="B12" s="44"/>
      <c r="C12" s="166">
        <f t="shared" si="0"/>
        <v>26000</v>
      </c>
      <c r="D12" s="40"/>
      <c r="E12" s="45"/>
    </row>
    <row r="13" spans="1:6" ht="22.5" customHeight="1" x14ac:dyDescent="0.25">
      <c r="A13" s="152"/>
      <c r="B13" s="44"/>
      <c r="C13" s="166">
        <f t="shared" si="0"/>
        <v>26000</v>
      </c>
      <c r="D13" s="34"/>
      <c r="E13" s="45"/>
    </row>
    <row r="14" spans="1:6" ht="18.75" x14ac:dyDescent="0.25">
      <c r="A14" s="152"/>
      <c r="B14" s="44"/>
      <c r="C14" s="166">
        <f t="shared" si="0"/>
        <v>26000</v>
      </c>
      <c r="D14" s="34"/>
      <c r="E14" s="45"/>
    </row>
    <row r="15" spans="1:6" ht="18.75" x14ac:dyDescent="0.25">
      <c r="A15" s="152"/>
      <c r="B15" s="44"/>
      <c r="C15" s="166">
        <f t="shared" si="0"/>
        <v>26000</v>
      </c>
      <c r="D15" s="46"/>
      <c r="E15" s="45"/>
    </row>
    <row r="16" spans="1:6" ht="18.75" x14ac:dyDescent="0.25">
      <c r="A16" s="152"/>
      <c r="B16" s="44"/>
      <c r="C16" s="166">
        <f t="shared" si="0"/>
        <v>26000</v>
      </c>
      <c r="D16" s="46"/>
      <c r="E16" s="45"/>
    </row>
    <row r="17" spans="1:5" ht="18.75" x14ac:dyDescent="0.25">
      <c r="A17" s="152"/>
      <c r="B17" s="44"/>
      <c r="C17" s="166">
        <f t="shared" si="0"/>
        <v>26000</v>
      </c>
      <c r="D17" s="46"/>
      <c r="E17" s="45"/>
    </row>
    <row r="18" spans="1:5" ht="18.75" x14ac:dyDescent="0.25">
      <c r="A18" s="44"/>
      <c r="B18" s="44"/>
      <c r="C18" s="166">
        <f t="shared" si="0"/>
        <v>26000</v>
      </c>
      <c r="D18" s="46"/>
      <c r="E18" s="45"/>
    </row>
    <row r="19" spans="1:5" ht="18.75" x14ac:dyDescent="0.25">
      <c r="A19" s="44"/>
      <c r="B19" s="44"/>
      <c r="C19" s="166">
        <f t="shared" si="0"/>
        <v>26000</v>
      </c>
      <c r="D19" s="46"/>
      <c r="E19" s="45"/>
    </row>
    <row r="20" spans="1:5" ht="18.75" x14ac:dyDescent="0.25">
      <c r="A20" s="44"/>
      <c r="B20" s="44"/>
      <c r="C20" s="166">
        <f t="shared" si="0"/>
        <v>26000</v>
      </c>
      <c r="D20" s="46"/>
      <c r="E20" s="45"/>
    </row>
    <row r="21" spans="1:5" ht="18.75" x14ac:dyDescent="0.25">
      <c r="A21" s="44"/>
      <c r="B21" s="44"/>
      <c r="C21" s="166">
        <f t="shared" si="0"/>
        <v>26000</v>
      </c>
      <c r="D21" s="46"/>
      <c r="E21" s="45"/>
    </row>
    <row r="22" spans="1:5" ht="18.75" x14ac:dyDescent="0.25">
      <c r="A22" s="44"/>
      <c r="B22" s="44"/>
      <c r="C22" s="166">
        <f t="shared" si="0"/>
        <v>26000</v>
      </c>
      <c r="D22" s="46"/>
      <c r="E22" s="45"/>
    </row>
    <row r="23" spans="1:5" ht="18.75" x14ac:dyDescent="0.25">
      <c r="A23" s="44"/>
      <c r="B23" s="44"/>
      <c r="C23" s="166">
        <f t="shared" si="0"/>
        <v>26000</v>
      </c>
      <c r="D23" s="46"/>
      <c r="E23" s="45"/>
    </row>
    <row r="24" spans="1:5" ht="18.75" x14ac:dyDescent="0.25">
      <c r="A24" s="44"/>
      <c r="B24" s="44"/>
      <c r="C24" s="166">
        <f t="shared" si="0"/>
        <v>26000</v>
      </c>
      <c r="D24" s="46"/>
      <c r="E24" s="45"/>
    </row>
    <row r="25" spans="1:5" ht="18.75" x14ac:dyDescent="0.25">
      <c r="A25" s="44"/>
      <c r="B25" s="44"/>
      <c r="C25" s="166">
        <f t="shared" si="0"/>
        <v>26000</v>
      </c>
      <c r="D25" s="46"/>
      <c r="E25" s="45"/>
    </row>
    <row r="26" spans="1:5" ht="18.75" x14ac:dyDescent="0.25">
      <c r="A26" s="44"/>
      <c r="B26" s="44"/>
      <c r="C26" s="166">
        <f t="shared" si="0"/>
        <v>26000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64" customWidth="1"/>
    <col min="5" max="5" width="25" style="22" customWidth="1"/>
    <col min="6" max="6" width="18.28515625" customWidth="1"/>
  </cols>
  <sheetData>
    <row r="1" spans="1:6" ht="30" customHeight="1" thickTop="1" x14ac:dyDescent="0.25">
      <c r="A1" s="2" t="s">
        <v>0</v>
      </c>
      <c r="B1" s="172" t="s">
        <v>561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576</v>
      </c>
      <c r="C2" s="5" t="s">
        <v>3</v>
      </c>
      <c r="D2" s="190">
        <f>SUM(B6:B26)</f>
        <v>850672.5</v>
      </c>
      <c r="E2" s="191"/>
      <c r="F2" s="22">
        <v>28704142300578</v>
      </c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850672.5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2" t="s">
        <v>10</v>
      </c>
      <c r="D5" s="13" t="s">
        <v>11</v>
      </c>
      <c r="E5" s="12" t="s">
        <v>12</v>
      </c>
      <c r="F5" s="115"/>
    </row>
    <row r="6" spans="1:6" ht="19.5" thickTop="1" x14ac:dyDescent="0.25">
      <c r="A6" s="39"/>
      <c r="B6" s="39">
        <f>1183*151.5</f>
        <v>179224.5</v>
      </c>
      <c r="C6" s="178">
        <f>+B6</f>
        <v>179224.5</v>
      </c>
      <c r="D6" s="161" t="s">
        <v>563</v>
      </c>
      <c r="E6" s="45"/>
      <c r="F6" s="160"/>
    </row>
    <row r="7" spans="1:6" ht="22.5" customHeight="1" x14ac:dyDescent="0.25">
      <c r="A7" s="173"/>
      <c r="B7" s="173">
        <f>585*151.5</f>
        <v>88627.5</v>
      </c>
      <c r="C7" s="173">
        <f>C6+B7-A7</f>
        <v>267852</v>
      </c>
      <c r="D7" s="161" t="s">
        <v>564</v>
      </c>
      <c r="E7" s="45"/>
      <c r="F7" s="160"/>
    </row>
    <row r="8" spans="1:6" ht="22.5" customHeight="1" x14ac:dyDescent="0.25">
      <c r="A8" s="173"/>
      <c r="B8" s="173">
        <f>496*151.5</f>
        <v>75144</v>
      </c>
      <c r="C8" s="173">
        <f t="shared" ref="C8:C26" si="0">C7+B8-A8</f>
        <v>342996</v>
      </c>
      <c r="D8" s="161" t="s">
        <v>565</v>
      </c>
      <c r="E8" s="45"/>
      <c r="F8" s="160"/>
    </row>
    <row r="9" spans="1:6" ht="22.5" customHeight="1" x14ac:dyDescent="0.25">
      <c r="A9" s="152"/>
      <c r="B9" s="44">
        <f>457*151.5</f>
        <v>69235.5</v>
      </c>
      <c r="C9" s="173">
        <f t="shared" si="0"/>
        <v>412231.5</v>
      </c>
      <c r="D9" s="161" t="s">
        <v>566</v>
      </c>
      <c r="E9" s="45"/>
    </row>
    <row r="10" spans="1:6" ht="22.5" customHeight="1" x14ac:dyDescent="0.25">
      <c r="A10" s="152"/>
      <c r="B10" s="44">
        <f>241*151.5</f>
        <v>36511.5</v>
      </c>
      <c r="C10" s="173">
        <f t="shared" si="0"/>
        <v>448743</v>
      </c>
      <c r="D10" s="161" t="s">
        <v>567</v>
      </c>
      <c r="E10" s="45"/>
    </row>
    <row r="11" spans="1:6" ht="22.5" customHeight="1" x14ac:dyDescent="0.25">
      <c r="A11" s="152"/>
      <c r="B11" s="44">
        <f>243*151.5</f>
        <v>36814.5</v>
      </c>
      <c r="C11" s="173">
        <f t="shared" si="0"/>
        <v>485557.5</v>
      </c>
      <c r="D11" s="161" t="s">
        <v>568</v>
      </c>
      <c r="E11" s="45"/>
    </row>
    <row r="12" spans="1:6" ht="22.5" customHeight="1" x14ac:dyDescent="0.25">
      <c r="A12" s="152"/>
      <c r="B12" s="44">
        <f>241*151.5</f>
        <v>36511.5</v>
      </c>
      <c r="C12" s="173">
        <f t="shared" si="0"/>
        <v>522069</v>
      </c>
      <c r="D12" s="161" t="s">
        <v>569</v>
      </c>
      <c r="E12" s="45"/>
    </row>
    <row r="13" spans="1:6" ht="22.5" customHeight="1" x14ac:dyDescent="0.25">
      <c r="A13" s="152"/>
      <c r="B13" s="44">
        <f>436*151.5</f>
        <v>66054</v>
      </c>
      <c r="C13" s="173">
        <f t="shared" si="0"/>
        <v>588123</v>
      </c>
      <c r="D13" s="161" t="s">
        <v>570</v>
      </c>
      <c r="E13" s="45"/>
    </row>
    <row r="14" spans="1:6" ht="18.75" x14ac:dyDescent="0.25">
      <c r="A14" s="152"/>
      <c r="B14" s="44">
        <f>440*151.5</f>
        <v>66660</v>
      </c>
      <c r="C14" s="173">
        <f t="shared" si="0"/>
        <v>654783</v>
      </c>
      <c r="D14" s="161" t="s">
        <v>571</v>
      </c>
      <c r="E14" s="45"/>
    </row>
    <row r="15" spans="1:6" ht="18.75" x14ac:dyDescent="0.25">
      <c r="A15" s="152"/>
      <c r="B15" s="44">
        <f>477*151.5</f>
        <v>72265.5</v>
      </c>
      <c r="C15" s="173">
        <f t="shared" si="0"/>
        <v>727048.5</v>
      </c>
      <c r="D15" s="161" t="s">
        <v>572</v>
      </c>
      <c r="E15" s="45"/>
    </row>
    <row r="16" spans="1:6" ht="18.75" x14ac:dyDescent="0.25">
      <c r="A16" s="152"/>
      <c r="B16" s="44">
        <f>816*151.5</f>
        <v>123624</v>
      </c>
      <c r="C16" s="173">
        <f t="shared" si="0"/>
        <v>850672.5</v>
      </c>
      <c r="D16" s="161" t="s">
        <v>573</v>
      </c>
      <c r="E16" s="45"/>
    </row>
    <row r="17" spans="1:5" ht="18.75" x14ac:dyDescent="0.25">
      <c r="A17" s="152"/>
      <c r="B17" s="44"/>
      <c r="C17" s="173">
        <f t="shared" si="0"/>
        <v>850672.5</v>
      </c>
      <c r="D17" s="46"/>
      <c r="E17" s="45"/>
    </row>
    <row r="18" spans="1:5" ht="18.75" x14ac:dyDescent="0.25">
      <c r="A18" s="44"/>
      <c r="B18" s="44"/>
      <c r="C18" s="173">
        <f t="shared" si="0"/>
        <v>850672.5</v>
      </c>
      <c r="D18" s="46"/>
      <c r="E18" s="45"/>
    </row>
    <row r="19" spans="1:5" ht="18.75" x14ac:dyDescent="0.25">
      <c r="A19" s="44"/>
      <c r="B19" s="44"/>
      <c r="C19" s="173">
        <f t="shared" si="0"/>
        <v>850672.5</v>
      </c>
      <c r="D19" s="46"/>
      <c r="E19" s="45"/>
    </row>
    <row r="20" spans="1:5" ht="18.75" x14ac:dyDescent="0.25">
      <c r="A20" s="44"/>
      <c r="B20" s="44"/>
      <c r="C20" s="173">
        <f t="shared" si="0"/>
        <v>850672.5</v>
      </c>
      <c r="D20" s="46"/>
      <c r="E20" s="45"/>
    </row>
    <row r="21" spans="1:5" ht="18.75" x14ac:dyDescent="0.25">
      <c r="A21" s="44"/>
      <c r="B21" s="44"/>
      <c r="C21" s="173">
        <f t="shared" si="0"/>
        <v>850672.5</v>
      </c>
      <c r="D21" s="46"/>
      <c r="E21" s="45"/>
    </row>
    <row r="22" spans="1:5" ht="18.75" x14ac:dyDescent="0.25">
      <c r="A22" s="44"/>
      <c r="B22" s="44"/>
      <c r="C22" s="173">
        <f t="shared" si="0"/>
        <v>850672.5</v>
      </c>
      <c r="D22" s="46"/>
      <c r="E22" s="45"/>
    </row>
    <row r="23" spans="1:5" ht="18.75" x14ac:dyDescent="0.25">
      <c r="A23" s="44"/>
      <c r="B23" s="44"/>
      <c r="C23" s="173">
        <f t="shared" si="0"/>
        <v>850672.5</v>
      </c>
      <c r="D23" s="46"/>
      <c r="E23" s="45"/>
    </row>
    <row r="24" spans="1:5" ht="18.75" x14ac:dyDescent="0.25">
      <c r="A24" s="44"/>
      <c r="B24" s="44"/>
      <c r="C24" s="173">
        <f t="shared" si="0"/>
        <v>850672.5</v>
      </c>
      <c r="D24" s="46"/>
      <c r="E24" s="45"/>
    </row>
    <row r="25" spans="1:5" ht="18.75" x14ac:dyDescent="0.25">
      <c r="A25" s="44"/>
      <c r="B25" s="44"/>
      <c r="C25" s="173">
        <f t="shared" si="0"/>
        <v>850672.5</v>
      </c>
      <c r="D25" s="46"/>
      <c r="E25" s="45"/>
    </row>
    <row r="26" spans="1:5" ht="18.75" x14ac:dyDescent="0.25">
      <c r="A26" s="44"/>
      <c r="B26" s="44"/>
      <c r="C26" s="173">
        <f t="shared" si="0"/>
        <v>850672.5</v>
      </c>
      <c r="D26" s="46"/>
      <c r="E26" s="45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  <ignoredErrors>
    <ignoredError sqref="B11" formula="1"/>
  </ignoredError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41.85546875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574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575</v>
      </c>
      <c r="C2" s="5" t="s">
        <v>3</v>
      </c>
      <c r="D2" s="184">
        <f>SUM(B6:B26)</f>
        <v>1425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SUM(A6:A26)</f>
        <v>0</v>
      </c>
      <c r="E3" s="187"/>
      <c r="F3" s="75">
        <v>29612012304638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1425</v>
      </c>
      <c r="E4" s="189"/>
    </row>
    <row r="5" spans="1:6" ht="24.75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14"/>
      <c r="B6" s="39">
        <f>950</f>
        <v>950</v>
      </c>
      <c r="C6" s="14">
        <f>SUM(B6)</f>
        <v>950</v>
      </c>
      <c r="D6" s="51" t="s">
        <v>577</v>
      </c>
      <c r="E6" s="24"/>
    </row>
    <row r="7" spans="1:6" ht="18.75" x14ac:dyDescent="0.25">
      <c r="A7" s="19"/>
      <c r="B7" s="173">
        <f>475</f>
        <v>475</v>
      </c>
      <c r="C7" s="19">
        <f>+C6+B7-A7</f>
        <v>1425</v>
      </c>
      <c r="D7" s="20" t="s">
        <v>578</v>
      </c>
      <c r="E7" s="25"/>
    </row>
    <row r="8" spans="1:6" ht="18.75" x14ac:dyDescent="0.25">
      <c r="A8" s="19"/>
      <c r="B8" s="173"/>
      <c r="C8" s="19">
        <f t="shared" ref="C8:C26" si="0">+C7+B8-A8</f>
        <v>1425</v>
      </c>
      <c r="D8" s="20"/>
      <c r="E8" s="25"/>
    </row>
    <row r="9" spans="1:6" ht="18.75" x14ac:dyDescent="0.25">
      <c r="A9" s="15"/>
      <c r="B9" s="44"/>
      <c r="C9" s="19">
        <f t="shared" si="0"/>
        <v>1425</v>
      </c>
      <c r="D9" s="20"/>
      <c r="E9" s="26"/>
    </row>
    <row r="10" spans="1:6" ht="18.75" x14ac:dyDescent="0.25">
      <c r="A10" s="15"/>
      <c r="B10" s="44"/>
      <c r="C10" s="19">
        <f t="shared" si="0"/>
        <v>1425</v>
      </c>
      <c r="D10" s="20"/>
      <c r="E10" s="26"/>
    </row>
    <row r="11" spans="1:6" ht="18.75" x14ac:dyDescent="0.25">
      <c r="A11" s="15"/>
      <c r="B11" s="44"/>
      <c r="C11" s="19">
        <f t="shared" si="0"/>
        <v>1425</v>
      </c>
      <c r="D11" s="20"/>
      <c r="E11" s="26"/>
    </row>
    <row r="12" spans="1:6" ht="18.75" x14ac:dyDescent="0.25">
      <c r="A12" s="15"/>
      <c r="B12" s="44"/>
      <c r="C12" s="19">
        <f t="shared" si="0"/>
        <v>1425</v>
      </c>
      <c r="D12" s="20"/>
      <c r="E12" s="26"/>
    </row>
    <row r="13" spans="1:6" ht="18.75" x14ac:dyDescent="0.25">
      <c r="A13" s="15"/>
      <c r="B13" s="44"/>
      <c r="C13" s="19">
        <f t="shared" si="0"/>
        <v>1425</v>
      </c>
      <c r="D13" s="20"/>
      <c r="E13" s="26"/>
    </row>
    <row r="14" spans="1:6" ht="18.75" x14ac:dyDescent="0.25">
      <c r="A14" s="15"/>
      <c r="B14" s="44"/>
      <c r="C14" s="19">
        <f t="shared" si="0"/>
        <v>1425</v>
      </c>
      <c r="D14" s="16"/>
      <c r="E14" s="26"/>
    </row>
    <row r="15" spans="1:6" ht="18.75" x14ac:dyDescent="0.25">
      <c r="A15" s="15"/>
      <c r="B15" s="44"/>
      <c r="C15" s="19">
        <f t="shared" si="0"/>
        <v>1425</v>
      </c>
      <c r="D15" s="16"/>
      <c r="E15" s="26"/>
    </row>
    <row r="16" spans="1:6" ht="18.75" x14ac:dyDescent="0.25">
      <c r="A16" s="15"/>
      <c r="B16" s="44"/>
      <c r="C16" s="19">
        <f t="shared" si="0"/>
        <v>1425</v>
      </c>
      <c r="D16" s="16"/>
      <c r="E16" s="26"/>
    </row>
    <row r="17" spans="1:5" ht="18.75" x14ac:dyDescent="0.25">
      <c r="A17" s="15"/>
      <c r="B17" s="44"/>
      <c r="C17" s="19">
        <f t="shared" si="0"/>
        <v>1425</v>
      </c>
      <c r="D17" s="16"/>
      <c r="E17" s="26"/>
    </row>
    <row r="18" spans="1:5" ht="18.75" x14ac:dyDescent="0.25">
      <c r="A18" s="15"/>
      <c r="B18" s="44"/>
      <c r="C18" s="19">
        <f t="shared" si="0"/>
        <v>1425</v>
      </c>
      <c r="D18" s="16"/>
      <c r="E18" s="26"/>
    </row>
    <row r="19" spans="1:5" ht="18.75" x14ac:dyDescent="0.25">
      <c r="A19" s="15"/>
      <c r="B19" s="44"/>
      <c r="C19" s="19">
        <f t="shared" si="0"/>
        <v>1425</v>
      </c>
      <c r="D19" s="16"/>
      <c r="E19" s="26"/>
    </row>
    <row r="20" spans="1:5" ht="18.75" x14ac:dyDescent="0.25">
      <c r="A20" s="15"/>
      <c r="B20" s="44"/>
      <c r="C20" s="19">
        <f t="shared" si="0"/>
        <v>1425</v>
      </c>
      <c r="D20" s="16"/>
      <c r="E20" s="26"/>
    </row>
    <row r="21" spans="1:5" ht="18.75" x14ac:dyDescent="0.25">
      <c r="A21" s="15"/>
      <c r="B21" s="44"/>
      <c r="C21" s="19">
        <f t="shared" si="0"/>
        <v>1425</v>
      </c>
      <c r="D21" s="16"/>
      <c r="E21" s="26"/>
    </row>
    <row r="22" spans="1:5" ht="18.75" x14ac:dyDescent="0.25">
      <c r="A22" s="15"/>
      <c r="B22" s="44"/>
      <c r="C22" s="19">
        <f t="shared" si="0"/>
        <v>1425</v>
      </c>
      <c r="D22" s="16"/>
      <c r="E22" s="26"/>
    </row>
    <row r="23" spans="1:5" ht="18.75" x14ac:dyDescent="0.25">
      <c r="A23" s="15"/>
      <c r="B23" s="44"/>
      <c r="C23" s="19">
        <f t="shared" si="0"/>
        <v>1425</v>
      </c>
      <c r="D23" s="16"/>
      <c r="E23" s="26"/>
    </row>
    <row r="24" spans="1:5" ht="18.75" x14ac:dyDescent="0.25">
      <c r="A24" s="15"/>
      <c r="B24" s="44"/>
      <c r="C24" s="19">
        <f t="shared" si="0"/>
        <v>1425</v>
      </c>
      <c r="D24" s="16"/>
      <c r="E24" s="26"/>
    </row>
    <row r="25" spans="1:5" ht="18.75" x14ac:dyDescent="0.25">
      <c r="A25" s="15"/>
      <c r="B25" s="44"/>
      <c r="C25" s="19">
        <f t="shared" si="0"/>
        <v>1425</v>
      </c>
      <c r="D25" s="16"/>
      <c r="E25" s="26"/>
    </row>
    <row r="26" spans="1:5" ht="18.75" x14ac:dyDescent="0.25">
      <c r="A26" s="15"/>
      <c r="B26" s="44"/>
      <c r="C26" s="19">
        <f t="shared" si="0"/>
        <v>1425</v>
      </c>
      <c r="D26" s="16"/>
      <c r="E26" s="26"/>
    </row>
    <row r="27" spans="1:5" x14ac:dyDescent="0.25">
      <c r="A27" s="1"/>
      <c r="B27" s="1"/>
      <c r="C27" s="1"/>
    </row>
    <row r="28" spans="1:5" x14ac:dyDescent="0.25">
      <c r="A28" s="1"/>
      <c r="B28" s="1"/>
      <c r="C28" s="1"/>
    </row>
    <row r="29" spans="1:5" x14ac:dyDescent="0.25">
      <c r="A29" s="1"/>
      <c r="B29" s="1"/>
      <c r="C29" s="1"/>
    </row>
    <row r="30" spans="1:5" x14ac:dyDescent="0.25">
      <c r="A30" s="1"/>
      <c r="B30" s="1"/>
      <c r="C30" s="1"/>
    </row>
    <row r="31" spans="1:5" x14ac:dyDescent="0.25">
      <c r="A31" s="1"/>
      <c r="B31" s="1"/>
      <c r="C31" s="1"/>
    </row>
    <row r="32" spans="1:5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workbookViewId="0">
      <pane ySplit="4" topLeftCell="A5" activePane="bottomLeft" state="frozen"/>
      <selection pane="bottomLeft" activeCell="A5" sqref="A5:XFD5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29" t="s">
        <v>29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4" t="s">
        <v>42</v>
      </c>
      <c r="C2" s="5" t="s">
        <v>3</v>
      </c>
      <c r="D2" s="184">
        <f>SUM(B6:B18)</f>
        <v>218500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220500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-2000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96*1100</f>
        <v>105600</v>
      </c>
      <c r="C6" s="39">
        <f>+B6</f>
        <v>105600</v>
      </c>
      <c r="D6" s="40" t="s">
        <v>49</v>
      </c>
      <c r="E6" s="41"/>
    </row>
    <row r="7" spans="1:6" ht="22.5" customHeight="1" x14ac:dyDescent="0.25">
      <c r="A7" s="42"/>
      <c r="B7" s="42">
        <f>54*1000</f>
        <v>54000</v>
      </c>
      <c r="C7" s="42">
        <f>C6+B7-A7</f>
        <v>159600</v>
      </c>
      <c r="D7" s="40" t="s">
        <v>48</v>
      </c>
      <c r="E7" s="43"/>
    </row>
    <row r="8" spans="1:6" ht="22.5" customHeight="1" x14ac:dyDescent="0.25">
      <c r="A8" s="42"/>
      <c r="B8" s="42">
        <f>54*1100</f>
        <v>59400</v>
      </c>
      <c r="C8" s="42">
        <f t="shared" ref="C8:C16" si="0">C7+B8-A8</f>
        <v>219000</v>
      </c>
      <c r="D8" s="40" t="s">
        <v>50</v>
      </c>
      <c r="E8" s="43"/>
    </row>
    <row r="9" spans="1:6" ht="22.5" customHeight="1" x14ac:dyDescent="0.25">
      <c r="A9" s="42">
        <v>20000</v>
      </c>
      <c r="B9" s="42"/>
      <c r="C9" s="42">
        <f t="shared" si="0"/>
        <v>199000</v>
      </c>
      <c r="D9" s="34" t="s">
        <v>65</v>
      </c>
      <c r="E9" s="43">
        <v>2513</v>
      </c>
    </row>
    <row r="10" spans="1:6" ht="22.5" customHeight="1" x14ac:dyDescent="0.25">
      <c r="A10" s="42">
        <v>20000</v>
      </c>
      <c r="B10" s="42"/>
      <c r="C10" s="42">
        <f t="shared" si="0"/>
        <v>179000</v>
      </c>
      <c r="D10" s="34" t="s">
        <v>66</v>
      </c>
      <c r="E10" s="43">
        <v>2812</v>
      </c>
    </row>
    <row r="11" spans="1:6" ht="22.5" customHeight="1" x14ac:dyDescent="0.25">
      <c r="A11" s="42">
        <v>100000</v>
      </c>
      <c r="B11" s="42"/>
      <c r="C11" s="42">
        <f t="shared" si="0"/>
        <v>79000</v>
      </c>
      <c r="D11" s="34" t="s">
        <v>67</v>
      </c>
      <c r="E11" s="43">
        <v>2856</v>
      </c>
    </row>
    <row r="12" spans="1:6" ht="22.5" customHeight="1" x14ac:dyDescent="0.25">
      <c r="A12" s="44">
        <v>25000</v>
      </c>
      <c r="B12" s="44"/>
      <c r="C12" s="42">
        <f t="shared" si="0"/>
        <v>54000</v>
      </c>
      <c r="D12" s="34" t="s">
        <v>67</v>
      </c>
      <c r="E12" s="45">
        <v>2966</v>
      </c>
    </row>
    <row r="13" spans="1:6" ht="22.5" customHeight="1" x14ac:dyDescent="0.25">
      <c r="A13" s="44">
        <v>20000</v>
      </c>
      <c r="B13" s="44"/>
      <c r="C13" s="42">
        <f t="shared" si="0"/>
        <v>34000</v>
      </c>
      <c r="D13" s="34" t="s">
        <v>68</v>
      </c>
      <c r="E13" s="45">
        <v>3042</v>
      </c>
    </row>
    <row r="14" spans="1:6" ht="18.75" x14ac:dyDescent="0.25">
      <c r="A14" s="44">
        <v>15500</v>
      </c>
      <c r="B14" s="44"/>
      <c r="C14" s="42">
        <f t="shared" si="0"/>
        <v>18500</v>
      </c>
      <c r="D14" s="35" t="s">
        <v>68</v>
      </c>
      <c r="E14" s="45">
        <v>3094</v>
      </c>
    </row>
    <row r="15" spans="1:6" ht="18.75" x14ac:dyDescent="0.25">
      <c r="A15" s="44">
        <v>20000</v>
      </c>
      <c r="B15" s="44"/>
      <c r="C15" s="42">
        <f t="shared" si="0"/>
        <v>-1500</v>
      </c>
      <c r="D15" s="35" t="s">
        <v>69</v>
      </c>
      <c r="E15" s="45">
        <v>3143</v>
      </c>
    </row>
    <row r="16" spans="1:6" ht="18.75" x14ac:dyDescent="0.25">
      <c r="A16" s="44"/>
      <c r="B16" s="44">
        <v>-500</v>
      </c>
      <c r="C16" s="42">
        <f t="shared" si="0"/>
        <v>-2000</v>
      </c>
      <c r="D16" s="46" t="s">
        <v>70</v>
      </c>
      <c r="E16" s="45"/>
    </row>
    <row r="17" spans="1:5" ht="18.75" x14ac:dyDescent="0.25">
      <c r="A17" s="44"/>
      <c r="B17" s="44"/>
      <c r="C17" s="42">
        <f t="shared" ref="C17:C26" si="1">C16+B17-A17</f>
        <v>-2000</v>
      </c>
      <c r="D17" s="46"/>
      <c r="E17" s="45"/>
    </row>
    <row r="18" spans="1:5" ht="18.75" x14ac:dyDescent="0.25">
      <c r="A18" s="44"/>
      <c r="B18" s="44"/>
      <c r="C18" s="42">
        <f t="shared" si="1"/>
        <v>-2000</v>
      </c>
      <c r="D18" s="46"/>
      <c r="E18" s="45"/>
    </row>
    <row r="19" spans="1:5" ht="18.75" x14ac:dyDescent="0.25">
      <c r="A19" s="44"/>
      <c r="B19" s="44"/>
      <c r="C19" s="42">
        <f t="shared" si="1"/>
        <v>-2000</v>
      </c>
      <c r="D19" s="46"/>
      <c r="E19" s="45"/>
    </row>
    <row r="20" spans="1:5" ht="18.75" x14ac:dyDescent="0.25">
      <c r="A20" s="44"/>
      <c r="B20" s="44"/>
      <c r="C20" s="42">
        <f t="shared" si="1"/>
        <v>-2000</v>
      </c>
      <c r="D20" s="46"/>
      <c r="E20" s="45"/>
    </row>
    <row r="21" spans="1:5" ht="18.75" x14ac:dyDescent="0.25">
      <c r="A21" s="44"/>
      <c r="B21" s="44"/>
      <c r="C21" s="42">
        <f t="shared" si="1"/>
        <v>-2000</v>
      </c>
      <c r="D21" s="46"/>
      <c r="E21" s="45"/>
    </row>
    <row r="22" spans="1:5" ht="18.75" x14ac:dyDescent="0.25">
      <c r="A22" s="44"/>
      <c r="B22" s="44"/>
      <c r="C22" s="42">
        <f t="shared" si="1"/>
        <v>-2000</v>
      </c>
      <c r="D22" s="46"/>
      <c r="E22" s="45"/>
    </row>
    <row r="23" spans="1:5" ht="18.75" x14ac:dyDescent="0.25">
      <c r="A23" s="44"/>
      <c r="B23" s="44"/>
      <c r="C23" s="42">
        <f t="shared" si="1"/>
        <v>-2000</v>
      </c>
      <c r="D23" s="46"/>
      <c r="E23" s="45"/>
    </row>
    <row r="24" spans="1:5" ht="18.75" x14ac:dyDescent="0.25">
      <c r="A24" s="44"/>
      <c r="B24" s="44"/>
      <c r="C24" s="42">
        <f t="shared" si="1"/>
        <v>-2000</v>
      </c>
      <c r="D24" s="46"/>
      <c r="E24" s="45"/>
    </row>
    <row r="25" spans="1:5" ht="18.75" x14ac:dyDescent="0.25">
      <c r="A25" s="44"/>
      <c r="B25" s="44"/>
      <c r="C25" s="42">
        <f t="shared" si="1"/>
        <v>-2000</v>
      </c>
      <c r="D25" s="46"/>
      <c r="E25" s="45"/>
    </row>
    <row r="26" spans="1:5" ht="18.75" x14ac:dyDescent="0.25">
      <c r="A26" s="44"/>
      <c r="B26" s="44"/>
      <c r="C26" s="42">
        <f t="shared" si="1"/>
        <v>-2000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28515625" bestFit="1" customWidth="1"/>
    <col min="3" max="3" width="24.42578125" customWidth="1"/>
    <col min="4" max="4" width="47.42578125" customWidth="1"/>
    <col min="5" max="5" width="25" style="22" customWidth="1"/>
    <col min="6" max="6" width="19.85546875" bestFit="1" customWidth="1"/>
  </cols>
  <sheetData>
    <row r="1" spans="1:6" ht="30" customHeight="1" thickTop="1" x14ac:dyDescent="0.25">
      <c r="A1" s="2" t="s">
        <v>0</v>
      </c>
      <c r="B1" s="172" t="s">
        <v>579</v>
      </c>
      <c r="C1" s="182" t="s">
        <v>23</v>
      </c>
      <c r="D1" s="182"/>
      <c r="E1" s="183"/>
      <c r="F1" s="118" t="s">
        <v>610</v>
      </c>
    </row>
    <row r="2" spans="1:6" ht="25.5" customHeight="1" x14ac:dyDescent="0.25">
      <c r="A2" s="3" t="s">
        <v>6</v>
      </c>
      <c r="B2" s="4" t="s">
        <v>580</v>
      </c>
      <c r="C2" s="5" t="s">
        <v>3</v>
      </c>
      <c r="D2" s="184">
        <f>SUM(B6:B19)</f>
        <v>92880</v>
      </c>
      <c r="E2" s="185"/>
      <c r="F2" s="22">
        <v>30105262300758</v>
      </c>
    </row>
    <row r="3" spans="1:6" ht="25.5" customHeight="1" x14ac:dyDescent="0.25">
      <c r="A3" s="6" t="s">
        <v>22</v>
      </c>
      <c r="B3" s="7"/>
      <c r="C3" s="8" t="s">
        <v>4</v>
      </c>
      <c r="D3" s="186">
        <f>SUM(A6:A31)</f>
        <v>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92880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32.25" thickTop="1" x14ac:dyDescent="0.25">
      <c r="A6" s="39"/>
      <c r="B6" s="39">
        <f>108*860</f>
        <v>92880</v>
      </c>
      <c r="C6" s="39">
        <f>+B6</f>
        <v>92880</v>
      </c>
      <c r="D6" s="51" t="s">
        <v>581</v>
      </c>
      <c r="E6" s="41"/>
      <c r="F6" s="57" t="s">
        <v>582</v>
      </c>
    </row>
    <row r="7" spans="1:6" ht="18.75" x14ac:dyDescent="0.25">
      <c r="A7" s="173"/>
      <c r="B7" s="173"/>
      <c r="C7" s="173">
        <f>+C6+B7-A7</f>
        <v>92880</v>
      </c>
      <c r="D7" s="34"/>
      <c r="E7" s="94"/>
    </row>
    <row r="8" spans="1:6" ht="18.75" x14ac:dyDescent="0.25">
      <c r="A8" s="173"/>
      <c r="B8" s="173"/>
      <c r="C8" s="173">
        <f t="shared" ref="C8:C27" si="0">+C7+B8-A8</f>
        <v>92880</v>
      </c>
      <c r="D8" s="40"/>
      <c r="E8" s="94"/>
    </row>
    <row r="9" spans="1:6" ht="18.75" x14ac:dyDescent="0.25">
      <c r="A9" s="173"/>
      <c r="B9" s="173"/>
      <c r="C9" s="173">
        <f t="shared" si="0"/>
        <v>92880</v>
      </c>
      <c r="D9" s="40"/>
      <c r="E9" s="94"/>
    </row>
    <row r="10" spans="1:6" ht="18.75" x14ac:dyDescent="0.25">
      <c r="A10" s="173"/>
      <c r="B10" s="173"/>
      <c r="C10" s="173">
        <f t="shared" si="0"/>
        <v>92880</v>
      </c>
      <c r="D10" s="40"/>
      <c r="E10" s="94"/>
    </row>
    <row r="11" spans="1:6" ht="18.75" x14ac:dyDescent="0.25">
      <c r="A11" s="173"/>
      <c r="B11" s="173"/>
      <c r="C11" s="173">
        <f t="shared" si="0"/>
        <v>92880</v>
      </c>
      <c r="D11" s="40"/>
      <c r="E11" s="174"/>
    </row>
    <row r="12" spans="1:6" ht="18.75" x14ac:dyDescent="0.25">
      <c r="A12" s="173"/>
      <c r="B12" s="173"/>
      <c r="C12" s="173">
        <f t="shared" si="0"/>
        <v>92880</v>
      </c>
      <c r="D12" s="40"/>
      <c r="E12" s="174"/>
    </row>
    <row r="13" spans="1:6" ht="18.75" x14ac:dyDescent="0.25">
      <c r="A13" s="44"/>
      <c r="B13" s="44"/>
      <c r="C13" s="173">
        <f t="shared" si="0"/>
        <v>92880</v>
      </c>
      <c r="D13" s="40"/>
      <c r="E13" s="45" t="s">
        <v>125</v>
      </c>
    </row>
    <row r="14" spans="1:6" ht="18.75" x14ac:dyDescent="0.25">
      <c r="A14" s="44"/>
      <c r="B14" s="44"/>
      <c r="C14" s="173">
        <f t="shared" si="0"/>
        <v>92880</v>
      </c>
      <c r="D14" s="40"/>
      <c r="E14" s="45"/>
    </row>
    <row r="15" spans="1:6" ht="18.75" x14ac:dyDescent="0.25">
      <c r="A15" s="44"/>
      <c r="B15" s="44"/>
      <c r="C15" s="173">
        <f t="shared" si="0"/>
        <v>92880</v>
      </c>
      <c r="D15" s="46"/>
      <c r="E15" s="45"/>
    </row>
    <row r="16" spans="1:6" ht="18.75" x14ac:dyDescent="0.25">
      <c r="A16" s="44"/>
      <c r="B16" s="44"/>
      <c r="C16" s="173">
        <f t="shared" si="0"/>
        <v>92880</v>
      </c>
      <c r="D16" s="46"/>
      <c r="E16" s="45"/>
    </row>
    <row r="17" spans="1:5" ht="18.75" x14ac:dyDescent="0.25">
      <c r="A17" s="44"/>
      <c r="B17" s="44"/>
      <c r="C17" s="173">
        <f t="shared" si="0"/>
        <v>92880</v>
      </c>
      <c r="D17" s="46"/>
      <c r="E17" s="45"/>
    </row>
    <row r="18" spans="1:5" ht="18.75" x14ac:dyDescent="0.25">
      <c r="A18" s="44"/>
      <c r="B18" s="44"/>
      <c r="C18" s="173">
        <f t="shared" si="0"/>
        <v>92880</v>
      </c>
      <c r="D18" s="46"/>
      <c r="E18" s="45"/>
    </row>
    <row r="19" spans="1:5" ht="18.75" x14ac:dyDescent="0.25">
      <c r="A19" s="44"/>
      <c r="B19" s="44"/>
      <c r="C19" s="173">
        <f t="shared" si="0"/>
        <v>92880</v>
      </c>
      <c r="D19" s="46"/>
      <c r="E19" s="45"/>
    </row>
    <row r="20" spans="1:5" ht="18.75" x14ac:dyDescent="0.25">
      <c r="A20" s="44"/>
      <c r="B20" s="44"/>
      <c r="C20" s="173">
        <f t="shared" si="0"/>
        <v>92880</v>
      </c>
      <c r="D20" s="46"/>
      <c r="E20" s="45"/>
    </row>
    <row r="21" spans="1:5" ht="18.75" x14ac:dyDescent="0.25">
      <c r="A21" s="44"/>
      <c r="B21" s="44"/>
      <c r="C21" s="173">
        <f t="shared" si="0"/>
        <v>92880</v>
      </c>
      <c r="D21" s="46"/>
      <c r="E21" s="45"/>
    </row>
    <row r="22" spans="1:5" ht="18.75" x14ac:dyDescent="0.25">
      <c r="A22" s="44"/>
      <c r="B22" s="44"/>
      <c r="C22" s="173">
        <f t="shared" si="0"/>
        <v>92880</v>
      </c>
      <c r="D22" s="46"/>
      <c r="E22" s="45"/>
    </row>
    <row r="23" spans="1:5" ht="18.75" x14ac:dyDescent="0.25">
      <c r="A23" s="44"/>
      <c r="B23" s="44"/>
      <c r="C23" s="173">
        <f t="shared" si="0"/>
        <v>92880</v>
      </c>
      <c r="D23" s="46"/>
      <c r="E23" s="45"/>
    </row>
    <row r="24" spans="1:5" ht="18.75" x14ac:dyDescent="0.25">
      <c r="A24" s="44"/>
      <c r="B24" s="44"/>
      <c r="C24" s="173">
        <f t="shared" si="0"/>
        <v>92880</v>
      </c>
      <c r="D24" s="46"/>
      <c r="E24" s="45"/>
    </row>
    <row r="25" spans="1:5" ht="18.75" x14ac:dyDescent="0.25">
      <c r="A25" s="44"/>
      <c r="B25" s="44"/>
      <c r="C25" s="173">
        <f t="shared" si="0"/>
        <v>92880</v>
      </c>
      <c r="D25" s="46"/>
      <c r="E25" s="45"/>
    </row>
    <row r="26" spans="1:5" ht="18.75" x14ac:dyDescent="0.25">
      <c r="A26" s="44"/>
      <c r="B26" s="44"/>
      <c r="C26" s="173">
        <f t="shared" si="0"/>
        <v>92880</v>
      </c>
      <c r="D26" s="46"/>
      <c r="E26" s="45"/>
    </row>
    <row r="27" spans="1:5" ht="18.75" x14ac:dyDescent="0.25">
      <c r="A27" s="44"/>
      <c r="B27" s="44"/>
      <c r="C27" s="173">
        <f t="shared" si="0"/>
        <v>92880</v>
      </c>
      <c r="D27" s="46"/>
      <c r="E27" s="45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47"/>
      <c r="B53" s="47"/>
      <c r="C53" s="47"/>
      <c r="D53" s="48"/>
      <c r="E53" s="49"/>
    </row>
    <row r="54" spans="1:5" x14ac:dyDescent="0.25">
      <c r="A54" s="47"/>
      <c r="B54" s="47"/>
      <c r="C54" s="47"/>
      <c r="D54" s="48"/>
      <c r="E54" s="49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</sheetData>
  <mergeCells count="4">
    <mergeCell ref="C1:E1"/>
    <mergeCell ref="D2:E2"/>
    <mergeCell ref="D3:E3"/>
    <mergeCell ref="D4:E4"/>
  </mergeCells>
  <hyperlinks>
    <hyperlink ref="F1" location="مجمع!A1" display="مجمع!A1"/>
  </hyperlinks>
  <pageMargins left="0.7" right="0.7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62.28515625" style="36" bestFit="1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9" t="s">
        <v>131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584</v>
      </c>
      <c r="C2" s="5" t="s">
        <v>3</v>
      </c>
      <c r="D2" s="184">
        <f>SUM(B6:B37)</f>
        <v>123125</v>
      </c>
      <c r="E2" s="185"/>
    </row>
    <row r="3" spans="1:6" ht="25.5" customHeight="1" x14ac:dyDescent="0.25">
      <c r="A3" s="6" t="s">
        <v>22</v>
      </c>
      <c r="B3" s="7" t="s">
        <v>374</v>
      </c>
      <c r="C3" s="8" t="s">
        <v>4</v>
      </c>
      <c r="D3" s="186">
        <f>SUM(A6:A41)</f>
        <v>123125</v>
      </c>
      <c r="E3" s="187"/>
      <c r="F3" s="22">
        <v>27710102300059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1.75" thickTop="1" x14ac:dyDescent="0.25">
      <c r="A6" s="39"/>
      <c r="B6" s="39"/>
      <c r="C6" s="39">
        <f>+B6</f>
        <v>0</v>
      </c>
      <c r="D6" s="73" t="s">
        <v>585</v>
      </c>
      <c r="E6" s="41"/>
    </row>
    <row r="7" spans="1:6" ht="22.5" customHeight="1" x14ac:dyDescent="0.25">
      <c r="A7" s="173"/>
      <c r="B7" s="173"/>
      <c r="C7" s="173">
        <f>C6+B7-A7</f>
        <v>0</v>
      </c>
      <c r="D7" s="73" t="s">
        <v>586</v>
      </c>
      <c r="E7" s="174"/>
    </row>
    <row r="8" spans="1:6" ht="22.5" customHeight="1" x14ac:dyDescent="0.25">
      <c r="A8" s="173"/>
      <c r="B8" s="173"/>
      <c r="C8" s="173">
        <f t="shared" ref="C8:C37" si="0">C7+B8-A8</f>
        <v>0</v>
      </c>
      <c r="D8" s="73" t="s">
        <v>587</v>
      </c>
      <c r="E8" s="174"/>
    </row>
    <row r="9" spans="1:6" ht="22.5" customHeight="1" x14ac:dyDescent="0.25">
      <c r="A9" s="173"/>
      <c r="B9" s="173"/>
      <c r="C9" s="173">
        <f t="shared" si="0"/>
        <v>0</v>
      </c>
      <c r="D9" s="73" t="s">
        <v>588</v>
      </c>
      <c r="E9" s="174"/>
    </row>
    <row r="10" spans="1:6" ht="22.5" customHeight="1" x14ac:dyDescent="0.25">
      <c r="A10" s="173"/>
      <c r="B10" s="173"/>
      <c r="C10" s="173">
        <f t="shared" si="0"/>
        <v>0</v>
      </c>
      <c r="D10" s="34" t="s">
        <v>589</v>
      </c>
      <c r="E10" s="174"/>
    </row>
    <row r="11" spans="1:6" ht="22.5" customHeight="1" x14ac:dyDescent="0.25">
      <c r="A11" s="173"/>
      <c r="B11" s="173"/>
      <c r="C11" s="173">
        <f t="shared" si="0"/>
        <v>0</v>
      </c>
      <c r="D11" s="34" t="s">
        <v>590</v>
      </c>
      <c r="E11" s="174"/>
    </row>
    <row r="12" spans="1:6" ht="22.5" customHeight="1" x14ac:dyDescent="0.25">
      <c r="A12" s="44"/>
      <c r="B12" s="44"/>
      <c r="C12" s="173">
        <f t="shared" si="0"/>
        <v>0</v>
      </c>
      <c r="D12" s="34" t="s">
        <v>591</v>
      </c>
      <c r="E12" s="45"/>
    </row>
    <row r="13" spans="1:6" ht="22.5" customHeight="1" x14ac:dyDescent="0.25">
      <c r="A13" s="44">
        <v>40175</v>
      </c>
      <c r="B13" s="44"/>
      <c r="C13" s="173">
        <f t="shared" si="0"/>
        <v>-40175</v>
      </c>
      <c r="D13" s="34" t="s">
        <v>298</v>
      </c>
      <c r="E13" s="45"/>
    </row>
    <row r="14" spans="1:6" ht="18.75" x14ac:dyDescent="0.25">
      <c r="A14" s="44">
        <v>15000</v>
      </c>
      <c r="B14" s="44"/>
      <c r="C14" s="173">
        <f t="shared" si="0"/>
        <v>-55175</v>
      </c>
      <c r="D14" s="34" t="s">
        <v>298</v>
      </c>
      <c r="E14" s="45"/>
    </row>
    <row r="15" spans="1:6" ht="18.75" x14ac:dyDescent="0.25">
      <c r="A15" s="44">
        <v>26825</v>
      </c>
      <c r="B15" s="44"/>
      <c r="C15" s="173">
        <f t="shared" si="0"/>
        <v>-82000</v>
      </c>
      <c r="D15" s="34" t="s">
        <v>298</v>
      </c>
      <c r="E15" s="45"/>
    </row>
    <row r="16" spans="1:6" ht="18.75" x14ac:dyDescent="0.25">
      <c r="A16" s="44"/>
      <c r="B16" s="44">
        <v>123125</v>
      </c>
      <c r="C16" s="173">
        <f t="shared" si="0"/>
        <v>41125</v>
      </c>
      <c r="D16" s="46" t="s">
        <v>609</v>
      </c>
      <c r="E16" s="45"/>
    </row>
    <row r="17" spans="1:5" ht="18.75" x14ac:dyDescent="0.25">
      <c r="A17" s="44">
        <v>41125</v>
      </c>
      <c r="B17" s="44"/>
      <c r="C17" s="173">
        <f>C16+B17-A17</f>
        <v>0</v>
      </c>
      <c r="D17" s="46" t="s">
        <v>298</v>
      </c>
      <c r="E17" s="45"/>
    </row>
    <row r="18" spans="1:5" ht="18.75" x14ac:dyDescent="0.25">
      <c r="A18" s="44"/>
      <c r="B18" s="44"/>
      <c r="C18" s="173">
        <f t="shared" si="0"/>
        <v>0</v>
      </c>
      <c r="D18" s="46"/>
      <c r="E18" s="45"/>
    </row>
    <row r="19" spans="1:5" ht="18.75" x14ac:dyDescent="0.25">
      <c r="A19" s="44"/>
      <c r="B19" s="44"/>
      <c r="C19" s="173">
        <f t="shared" si="0"/>
        <v>0</v>
      </c>
      <c r="D19" s="46"/>
      <c r="E19" s="45"/>
    </row>
    <row r="20" spans="1:5" ht="18.75" x14ac:dyDescent="0.25">
      <c r="A20" s="44"/>
      <c r="B20" s="44"/>
      <c r="C20" s="173">
        <f t="shared" si="0"/>
        <v>0</v>
      </c>
      <c r="D20" s="46"/>
      <c r="E20" s="45"/>
    </row>
    <row r="21" spans="1:5" ht="18.75" x14ac:dyDescent="0.25">
      <c r="A21" s="44"/>
      <c r="B21" s="44"/>
      <c r="C21" s="173">
        <f t="shared" si="0"/>
        <v>0</v>
      </c>
      <c r="D21" s="46"/>
      <c r="E21" s="45"/>
    </row>
    <row r="22" spans="1:5" ht="18.75" x14ac:dyDescent="0.25">
      <c r="A22" s="44"/>
      <c r="B22" s="44"/>
      <c r="C22" s="173">
        <f t="shared" si="0"/>
        <v>0</v>
      </c>
      <c r="D22" s="46"/>
      <c r="E22" s="45"/>
    </row>
    <row r="23" spans="1:5" ht="18.75" x14ac:dyDescent="0.25">
      <c r="A23" s="44"/>
      <c r="B23" s="44"/>
      <c r="C23" s="173">
        <f t="shared" si="0"/>
        <v>0</v>
      </c>
      <c r="D23" s="46"/>
      <c r="E23" s="45"/>
    </row>
    <row r="24" spans="1:5" ht="18.75" x14ac:dyDescent="0.25">
      <c r="A24" s="44"/>
      <c r="B24" s="44"/>
      <c r="C24" s="173">
        <f t="shared" si="0"/>
        <v>0</v>
      </c>
      <c r="D24" s="46"/>
      <c r="E24" s="45"/>
    </row>
    <row r="25" spans="1:5" ht="18.75" x14ac:dyDescent="0.25">
      <c r="A25" s="44"/>
      <c r="B25" s="44"/>
      <c r="C25" s="173">
        <f t="shared" si="0"/>
        <v>0</v>
      </c>
      <c r="D25" s="46"/>
      <c r="E25" s="45"/>
    </row>
    <row r="26" spans="1:5" ht="18.75" x14ac:dyDescent="0.25">
      <c r="A26" s="44"/>
      <c r="B26" s="44"/>
      <c r="C26" s="173">
        <f t="shared" si="0"/>
        <v>0</v>
      </c>
      <c r="D26" s="46"/>
      <c r="E26" s="45"/>
    </row>
    <row r="27" spans="1:5" ht="18.75" x14ac:dyDescent="0.25">
      <c r="A27" s="44"/>
      <c r="B27" s="44"/>
      <c r="C27" s="173">
        <f t="shared" si="0"/>
        <v>0</v>
      </c>
      <c r="D27" s="46"/>
      <c r="E27" s="45"/>
    </row>
    <row r="28" spans="1:5" ht="18.75" x14ac:dyDescent="0.25">
      <c r="A28" s="44"/>
      <c r="B28" s="44"/>
      <c r="C28" s="173">
        <f t="shared" si="0"/>
        <v>0</v>
      </c>
      <c r="D28" s="46"/>
      <c r="E28" s="45"/>
    </row>
    <row r="29" spans="1:5" ht="18.75" x14ac:dyDescent="0.25">
      <c r="A29" s="44"/>
      <c r="B29" s="44"/>
      <c r="C29" s="173">
        <f t="shared" si="0"/>
        <v>0</v>
      </c>
      <c r="D29" s="46"/>
      <c r="E29" s="45"/>
    </row>
    <row r="30" spans="1:5" ht="18.75" x14ac:dyDescent="0.25">
      <c r="A30" s="44"/>
      <c r="B30" s="44"/>
      <c r="C30" s="173">
        <f t="shared" si="0"/>
        <v>0</v>
      </c>
      <c r="D30" s="46"/>
      <c r="E30" s="45"/>
    </row>
    <row r="31" spans="1:5" ht="18.75" x14ac:dyDescent="0.25">
      <c r="A31" s="44"/>
      <c r="B31" s="44"/>
      <c r="C31" s="173">
        <f t="shared" si="0"/>
        <v>0</v>
      </c>
      <c r="D31" s="46"/>
      <c r="E31" s="45"/>
    </row>
    <row r="32" spans="1:5" ht="18.75" x14ac:dyDescent="0.25">
      <c r="A32" s="44"/>
      <c r="B32" s="44"/>
      <c r="C32" s="173">
        <f t="shared" si="0"/>
        <v>0</v>
      </c>
      <c r="D32" s="46"/>
      <c r="E32" s="45"/>
    </row>
    <row r="33" spans="1:5" ht="18.75" x14ac:dyDescent="0.25">
      <c r="A33" s="44"/>
      <c r="B33" s="44"/>
      <c r="C33" s="173">
        <f t="shared" si="0"/>
        <v>0</v>
      </c>
      <c r="D33" s="46"/>
      <c r="E33" s="45"/>
    </row>
    <row r="34" spans="1:5" ht="18.75" x14ac:dyDescent="0.25">
      <c r="A34" s="44"/>
      <c r="B34" s="44"/>
      <c r="C34" s="173">
        <f t="shared" si="0"/>
        <v>0</v>
      </c>
      <c r="D34" s="46"/>
      <c r="E34" s="45"/>
    </row>
    <row r="35" spans="1:5" ht="18.75" x14ac:dyDescent="0.25">
      <c r="A35" s="44"/>
      <c r="B35" s="44"/>
      <c r="C35" s="173">
        <f t="shared" si="0"/>
        <v>0</v>
      </c>
      <c r="D35" s="46"/>
      <c r="E35" s="45"/>
    </row>
    <row r="36" spans="1:5" ht="18.75" x14ac:dyDescent="0.25">
      <c r="A36" s="44"/>
      <c r="B36" s="44"/>
      <c r="C36" s="173">
        <f t="shared" si="0"/>
        <v>0</v>
      </c>
      <c r="D36" s="46"/>
      <c r="E36" s="45"/>
    </row>
    <row r="37" spans="1:5" ht="18.75" x14ac:dyDescent="0.25">
      <c r="A37" s="44"/>
      <c r="B37" s="44"/>
      <c r="C37" s="173">
        <f t="shared" si="0"/>
        <v>0</v>
      </c>
      <c r="D37" s="46"/>
      <c r="E37" s="45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47"/>
      <c r="B93" s="47"/>
      <c r="C93" s="47"/>
      <c r="D93" s="52"/>
      <c r="E93" s="49"/>
    </row>
    <row r="94" spans="1:5" x14ac:dyDescent="0.25">
      <c r="A94" s="47"/>
      <c r="B94" s="47"/>
      <c r="C94" s="47"/>
      <c r="D94" s="52"/>
      <c r="E94" s="49"/>
    </row>
    <row r="95" spans="1:5" x14ac:dyDescent="0.25">
      <c r="A95" s="47"/>
      <c r="B95" s="47"/>
      <c r="C95" s="47"/>
      <c r="D95" s="52"/>
      <c r="E95" s="49"/>
    </row>
    <row r="96" spans="1:5" x14ac:dyDescent="0.25">
      <c r="A96" s="47"/>
      <c r="B96" s="47"/>
      <c r="C96" s="47"/>
      <c r="D96" s="52"/>
      <c r="E96" s="49"/>
    </row>
    <row r="97" spans="1:5" x14ac:dyDescent="0.25">
      <c r="A97" s="47"/>
      <c r="B97" s="47"/>
      <c r="C97" s="47"/>
      <c r="D97" s="52"/>
      <c r="E97" s="49"/>
    </row>
    <row r="98" spans="1:5" x14ac:dyDescent="0.25">
      <c r="A98" s="47"/>
      <c r="B98" s="47"/>
      <c r="C98" s="47"/>
      <c r="D98" s="52"/>
      <c r="E98" s="49"/>
    </row>
    <row r="99" spans="1:5" x14ac:dyDescent="0.25">
      <c r="A99" s="47"/>
      <c r="B99" s="47"/>
      <c r="C99" s="47"/>
      <c r="D99" s="52"/>
      <c r="E99" s="49"/>
    </row>
    <row r="100" spans="1:5" x14ac:dyDescent="0.25">
      <c r="A100" s="47"/>
      <c r="B100" s="47"/>
      <c r="C100" s="47"/>
      <c r="D100" s="52"/>
      <c r="E100" s="49"/>
    </row>
    <row r="101" spans="1:5" x14ac:dyDescent="0.25">
      <c r="A101" s="47"/>
      <c r="B101" s="47"/>
      <c r="C101" s="47"/>
      <c r="D101" s="52"/>
      <c r="E101" s="49"/>
    </row>
    <row r="102" spans="1:5" x14ac:dyDescent="0.25">
      <c r="A102" s="47"/>
      <c r="B102" s="47"/>
      <c r="C102" s="47"/>
      <c r="D102" s="52"/>
      <c r="E102" s="49"/>
    </row>
    <row r="103" spans="1:5" x14ac:dyDescent="0.25">
      <c r="A103" s="47"/>
      <c r="B103" s="47"/>
      <c r="C103" s="47"/>
      <c r="D103" s="52"/>
      <c r="E103" s="49"/>
    </row>
    <row r="104" spans="1:5" x14ac:dyDescent="0.25">
      <c r="A104" s="1"/>
      <c r="B104" s="1"/>
      <c r="C104" s="1"/>
    </row>
    <row r="105" spans="1:5" x14ac:dyDescent="0.25">
      <c r="A105" s="1"/>
      <c r="B105" s="1"/>
      <c r="C105" s="1"/>
    </row>
    <row r="106" spans="1:5" x14ac:dyDescent="0.25">
      <c r="A106" s="1"/>
      <c r="B106" s="1"/>
      <c r="C106" s="1"/>
    </row>
    <row r="107" spans="1:5" x14ac:dyDescent="0.25">
      <c r="A107" s="1"/>
      <c r="B107" s="1"/>
      <c r="C107" s="1"/>
    </row>
    <row r="108" spans="1:5" x14ac:dyDescent="0.25">
      <c r="A108" s="1"/>
      <c r="B108" s="1"/>
      <c r="C108" s="1"/>
    </row>
    <row r="109" spans="1:5" x14ac:dyDescent="0.25">
      <c r="A109" s="1"/>
      <c r="B109" s="1"/>
      <c r="C109" s="1"/>
    </row>
    <row r="110" spans="1:5" x14ac:dyDescent="0.25">
      <c r="A110" s="1"/>
      <c r="B110" s="1"/>
      <c r="C110" s="1"/>
    </row>
    <row r="111" spans="1:5" x14ac:dyDescent="0.25">
      <c r="A111" s="1"/>
      <c r="B111" s="1"/>
      <c r="C111" s="1"/>
    </row>
    <row r="112" spans="1:5" x14ac:dyDescent="0.25">
      <c r="A112" s="1"/>
      <c r="B112" s="1"/>
      <c r="C112" s="1"/>
    </row>
    <row r="113" spans="1:3" x14ac:dyDescent="0.25">
      <c r="A113" s="1"/>
      <c r="B113" s="1"/>
      <c r="C113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ageMargins left="0.7" right="0.7" top="0.75" bottom="0.75" header="0.3" footer="0.3"/>
  <pageSetup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72" t="s">
        <v>228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129</v>
      </c>
      <c r="C2" s="5" t="s">
        <v>3</v>
      </c>
      <c r="D2" s="190">
        <f>SUM(B6:B22)</f>
        <v>5150</v>
      </c>
      <c r="E2" s="191"/>
    </row>
    <row r="3" spans="1:6" ht="25.5" customHeight="1" x14ac:dyDescent="0.25">
      <c r="A3" s="6" t="s">
        <v>22</v>
      </c>
      <c r="B3" s="7" t="s">
        <v>231</v>
      </c>
      <c r="C3" s="8" t="s">
        <v>4</v>
      </c>
      <c r="D3" s="186">
        <f>SUM(A6:A34)</f>
        <v>0</v>
      </c>
      <c r="E3" s="187"/>
      <c r="F3" s="96">
        <v>28102032300157</v>
      </c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5150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f>1800</f>
        <v>1800</v>
      </c>
      <c r="C6" s="39">
        <f>+B6</f>
        <v>1800</v>
      </c>
      <c r="D6" s="50" t="s">
        <v>592</v>
      </c>
      <c r="E6" s="41"/>
    </row>
    <row r="7" spans="1:6" ht="22.5" customHeight="1" x14ac:dyDescent="0.25">
      <c r="A7" s="173"/>
      <c r="B7" s="173">
        <f>2000</f>
        <v>2000</v>
      </c>
      <c r="C7" s="173">
        <f>C6+B7-A7</f>
        <v>3800</v>
      </c>
      <c r="D7" s="34" t="s">
        <v>593</v>
      </c>
      <c r="E7" s="174"/>
    </row>
    <row r="8" spans="1:6" ht="22.5" customHeight="1" x14ac:dyDescent="0.25">
      <c r="A8" s="173"/>
      <c r="B8" s="173">
        <f>550</f>
        <v>550</v>
      </c>
      <c r="C8" s="173">
        <f t="shared" ref="C8:C30" si="0">C7+B8-A8</f>
        <v>4350</v>
      </c>
      <c r="D8" s="34" t="s">
        <v>594</v>
      </c>
      <c r="E8" s="174"/>
    </row>
    <row r="9" spans="1:6" ht="22.5" customHeight="1" x14ac:dyDescent="0.25">
      <c r="A9" s="173"/>
      <c r="B9" s="173">
        <f>300</f>
        <v>300</v>
      </c>
      <c r="C9" s="173">
        <f t="shared" si="0"/>
        <v>4650</v>
      </c>
      <c r="D9" s="34" t="s">
        <v>595</v>
      </c>
      <c r="E9" s="174"/>
    </row>
    <row r="10" spans="1:6" ht="22.5" customHeight="1" x14ac:dyDescent="0.25">
      <c r="A10" s="173"/>
      <c r="B10" s="173">
        <f>200</f>
        <v>200</v>
      </c>
      <c r="C10" s="173">
        <f t="shared" si="0"/>
        <v>4850</v>
      </c>
      <c r="D10" s="34" t="s">
        <v>596</v>
      </c>
      <c r="E10" s="174"/>
    </row>
    <row r="11" spans="1:6" ht="22.5" customHeight="1" x14ac:dyDescent="0.25">
      <c r="A11" s="173"/>
      <c r="B11" s="173">
        <f>300</f>
        <v>300</v>
      </c>
      <c r="C11" s="173">
        <f t="shared" si="0"/>
        <v>5150</v>
      </c>
      <c r="D11" s="34" t="s">
        <v>597</v>
      </c>
      <c r="E11" s="174"/>
    </row>
    <row r="12" spans="1:6" ht="22.5" customHeight="1" x14ac:dyDescent="0.25">
      <c r="A12" s="173"/>
      <c r="B12" s="173"/>
      <c r="C12" s="173">
        <f t="shared" si="0"/>
        <v>5150</v>
      </c>
      <c r="D12" s="40"/>
      <c r="E12" s="174"/>
    </row>
    <row r="13" spans="1:6" ht="22.5" customHeight="1" x14ac:dyDescent="0.25">
      <c r="A13" s="44"/>
      <c r="B13" s="44"/>
      <c r="C13" s="173">
        <f t="shared" si="0"/>
        <v>5150</v>
      </c>
      <c r="D13" s="40"/>
      <c r="E13" s="45"/>
    </row>
    <row r="14" spans="1:6" ht="22.5" customHeight="1" x14ac:dyDescent="0.25">
      <c r="A14" s="44"/>
      <c r="B14" s="44"/>
      <c r="C14" s="173">
        <f t="shared" si="0"/>
        <v>5150</v>
      </c>
      <c r="D14" s="40"/>
      <c r="E14" s="45"/>
    </row>
    <row r="15" spans="1:6" ht="22.5" customHeight="1" x14ac:dyDescent="0.25">
      <c r="A15" s="44"/>
      <c r="B15" s="44"/>
      <c r="C15" s="173">
        <f t="shared" si="0"/>
        <v>5150</v>
      </c>
      <c r="D15" s="40"/>
      <c r="E15" s="45"/>
    </row>
    <row r="16" spans="1:6" ht="22.5" customHeight="1" x14ac:dyDescent="0.25">
      <c r="A16" s="44"/>
      <c r="B16" s="44"/>
      <c r="C16" s="173">
        <f t="shared" si="0"/>
        <v>5150</v>
      </c>
      <c r="D16" s="40"/>
      <c r="E16" s="45"/>
    </row>
    <row r="17" spans="1:5" ht="22.5" customHeight="1" x14ac:dyDescent="0.25">
      <c r="A17" s="44"/>
      <c r="B17" s="44"/>
      <c r="C17" s="173">
        <f t="shared" si="0"/>
        <v>5150</v>
      </c>
      <c r="D17" s="46"/>
      <c r="E17" s="45"/>
    </row>
    <row r="18" spans="1:5" ht="18.75" x14ac:dyDescent="0.25">
      <c r="A18" s="44"/>
      <c r="B18" s="44"/>
      <c r="C18" s="173">
        <f t="shared" si="0"/>
        <v>5150</v>
      </c>
      <c r="D18" s="46"/>
      <c r="E18" s="45"/>
    </row>
    <row r="19" spans="1:5" ht="18.75" x14ac:dyDescent="0.25">
      <c r="A19" s="44"/>
      <c r="B19" s="44"/>
      <c r="C19" s="173">
        <f t="shared" si="0"/>
        <v>5150</v>
      </c>
      <c r="D19" s="46"/>
      <c r="E19" s="45"/>
    </row>
    <row r="20" spans="1:5" ht="18.75" x14ac:dyDescent="0.25">
      <c r="A20" s="44"/>
      <c r="B20" s="44"/>
      <c r="C20" s="173">
        <f t="shared" si="0"/>
        <v>5150</v>
      </c>
      <c r="D20" s="46"/>
      <c r="E20" s="45"/>
    </row>
    <row r="21" spans="1:5" ht="18.75" x14ac:dyDescent="0.25">
      <c r="A21" s="44"/>
      <c r="B21" s="44"/>
      <c r="C21" s="173">
        <f t="shared" si="0"/>
        <v>5150</v>
      </c>
      <c r="D21" s="46"/>
      <c r="E21" s="45"/>
    </row>
    <row r="22" spans="1:5" ht="18.75" x14ac:dyDescent="0.25">
      <c r="A22" s="44"/>
      <c r="B22" s="44"/>
      <c r="C22" s="173">
        <f t="shared" si="0"/>
        <v>5150</v>
      </c>
      <c r="D22" s="46"/>
      <c r="E22" s="45"/>
    </row>
    <row r="23" spans="1:5" ht="18.75" x14ac:dyDescent="0.25">
      <c r="A23" s="44"/>
      <c r="B23" s="44"/>
      <c r="C23" s="173">
        <f t="shared" si="0"/>
        <v>5150</v>
      </c>
      <c r="D23" s="46"/>
      <c r="E23" s="45"/>
    </row>
    <row r="24" spans="1:5" ht="18.75" x14ac:dyDescent="0.25">
      <c r="A24" s="44"/>
      <c r="B24" s="44"/>
      <c r="C24" s="173">
        <f t="shared" si="0"/>
        <v>5150</v>
      </c>
      <c r="D24" s="46"/>
      <c r="E24" s="45"/>
    </row>
    <row r="25" spans="1:5" ht="18.75" x14ac:dyDescent="0.25">
      <c r="A25" s="44"/>
      <c r="B25" s="44"/>
      <c r="C25" s="173">
        <f t="shared" si="0"/>
        <v>5150</v>
      </c>
      <c r="D25" s="46"/>
      <c r="E25" s="45"/>
    </row>
    <row r="26" spans="1:5" ht="18.75" x14ac:dyDescent="0.25">
      <c r="A26" s="44"/>
      <c r="B26" s="44"/>
      <c r="C26" s="173">
        <f t="shared" si="0"/>
        <v>5150</v>
      </c>
      <c r="D26" s="46"/>
      <c r="E26" s="45"/>
    </row>
    <row r="27" spans="1:5" ht="18.75" x14ac:dyDescent="0.25">
      <c r="A27" s="44"/>
      <c r="B27" s="44"/>
      <c r="C27" s="173">
        <f t="shared" si="0"/>
        <v>5150</v>
      </c>
      <c r="D27" s="46"/>
      <c r="E27" s="45"/>
    </row>
    <row r="28" spans="1:5" ht="18.75" x14ac:dyDescent="0.25">
      <c r="A28" s="44"/>
      <c r="B28" s="44"/>
      <c r="C28" s="173">
        <f t="shared" si="0"/>
        <v>5150</v>
      </c>
      <c r="D28" s="46"/>
      <c r="E28" s="45"/>
    </row>
    <row r="29" spans="1:5" ht="18.75" x14ac:dyDescent="0.25">
      <c r="A29" s="44"/>
      <c r="B29" s="44"/>
      <c r="C29" s="173">
        <f t="shared" si="0"/>
        <v>5150</v>
      </c>
      <c r="D29" s="46"/>
      <c r="E29" s="45"/>
    </row>
    <row r="30" spans="1:5" ht="18.75" x14ac:dyDescent="0.25">
      <c r="A30" s="44"/>
      <c r="B30" s="44"/>
      <c r="C30" s="173">
        <f t="shared" si="0"/>
        <v>5150</v>
      </c>
      <c r="D30" s="46"/>
      <c r="E30" s="45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  <ignoredErrors>
    <ignoredError sqref="B10" formula="1"/>
  </ignoredError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75" t="s">
        <v>598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7</v>
      </c>
      <c r="C2" s="5" t="s">
        <v>3</v>
      </c>
      <c r="D2" s="190">
        <f>SUM(B6:B22)</f>
        <v>960000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SUM(A6:A34)</f>
        <v>0</v>
      </c>
      <c r="E3" s="187"/>
      <c r="F3" s="96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960000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0.25" thickTop="1" thickBot="1" x14ac:dyDescent="0.3">
      <c r="A6" s="39"/>
      <c r="B6" s="39">
        <v>480000</v>
      </c>
      <c r="C6" s="39">
        <f>+B6</f>
        <v>480000</v>
      </c>
      <c r="D6" s="50" t="s">
        <v>599</v>
      </c>
      <c r="E6" s="41"/>
    </row>
    <row r="7" spans="1:6" ht="22.5" customHeight="1" thickTop="1" x14ac:dyDescent="0.25">
      <c r="A7" s="176"/>
      <c r="B7" s="39">
        <v>480000</v>
      </c>
      <c r="C7" s="176">
        <f>C6+B7-A7</f>
        <v>960000</v>
      </c>
      <c r="D7" s="50" t="s">
        <v>599</v>
      </c>
      <c r="E7" s="177"/>
    </row>
    <row r="8" spans="1:6" ht="22.5" customHeight="1" x14ac:dyDescent="0.25">
      <c r="A8" s="176"/>
      <c r="B8" s="176"/>
      <c r="C8" s="176">
        <f t="shared" ref="C8:C30" si="0">C7+B8-A8</f>
        <v>960000</v>
      </c>
      <c r="D8" s="34"/>
      <c r="E8" s="177"/>
    </row>
    <row r="9" spans="1:6" ht="22.5" customHeight="1" x14ac:dyDescent="0.25">
      <c r="A9" s="176"/>
      <c r="B9" s="176"/>
      <c r="C9" s="176">
        <f t="shared" si="0"/>
        <v>960000</v>
      </c>
      <c r="D9" s="34"/>
      <c r="E9" s="177"/>
    </row>
    <row r="10" spans="1:6" ht="22.5" customHeight="1" x14ac:dyDescent="0.25">
      <c r="A10" s="176"/>
      <c r="B10" s="176"/>
      <c r="C10" s="176">
        <f t="shared" si="0"/>
        <v>960000</v>
      </c>
      <c r="D10" s="34"/>
      <c r="E10" s="177"/>
    </row>
    <row r="11" spans="1:6" ht="22.5" customHeight="1" x14ac:dyDescent="0.25">
      <c r="A11" s="176"/>
      <c r="B11" s="176"/>
      <c r="C11" s="176">
        <f t="shared" si="0"/>
        <v>960000</v>
      </c>
      <c r="D11" s="34"/>
      <c r="E11" s="177"/>
    </row>
    <row r="12" spans="1:6" ht="22.5" customHeight="1" x14ac:dyDescent="0.25">
      <c r="A12" s="176"/>
      <c r="B12" s="176"/>
      <c r="C12" s="176">
        <f t="shared" si="0"/>
        <v>960000</v>
      </c>
      <c r="D12" s="40"/>
      <c r="E12" s="177"/>
    </row>
    <row r="13" spans="1:6" ht="22.5" customHeight="1" x14ac:dyDescent="0.25">
      <c r="A13" s="44"/>
      <c r="B13" s="44"/>
      <c r="C13" s="176">
        <f t="shared" si="0"/>
        <v>960000</v>
      </c>
      <c r="D13" s="40"/>
      <c r="E13" s="45"/>
    </row>
    <row r="14" spans="1:6" ht="22.5" customHeight="1" x14ac:dyDescent="0.25">
      <c r="A14" s="44"/>
      <c r="B14" s="44"/>
      <c r="C14" s="176">
        <f t="shared" si="0"/>
        <v>960000</v>
      </c>
      <c r="D14" s="40"/>
      <c r="E14" s="45"/>
    </row>
    <row r="15" spans="1:6" ht="22.5" customHeight="1" x14ac:dyDescent="0.25">
      <c r="A15" s="44"/>
      <c r="B15" s="44"/>
      <c r="C15" s="176">
        <f t="shared" si="0"/>
        <v>960000</v>
      </c>
      <c r="D15" s="40"/>
      <c r="E15" s="45"/>
    </row>
    <row r="16" spans="1:6" ht="22.5" customHeight="1" x14ac:dyDescent="0.25">
      <c r="A16" s="44"/>
      <c r="B16" s="44"/>
      <c r="C16" s="176">
        <f t="shared" si="0"/>
        <v>960000</v>
      </c>
      <c r="D16" s="40"/>
      <c r="E16" s="45"/>
    </row>
    <row r="17" spans="1:5" ht="22.5" customHeight="1" x14ac:dyDescent="0.25">
      <c r="A17" s="44"/>
      <c r="B17" s="44"/>
      <c r="C17" s="176">
        <f t="shared" si="0"/>
        <v>960000</v>
      </c>
      <c r="D17" s="46"/>
      <c r="E17" s="45"/>
    </row>
    <row r="18" spans="1:5" ht="18.75" x14ac:dyDescent="0.25">
      <c r="A18" s="44"/>
      <c r="B18" s="44"/>
      <c r="C18" s="176">
        <f t="shared" si="0"/>
        <v>960000</v>
      </c>
      <c r="D18" s="46"/>
      <c r="E18" s="45"/>
    </row>
    <row r="19" spans="1:5" ht="18.75" x14ac:dyDescent="0.25">
      <c r="A19" s="44"/>
      <c r="B19" s="44"/>
      <c r="C19" s="176">
        <f t="shared" si="0"/>
        <v>960000</v>
      </c>
      <c r="D19" s="46"/>
      <c r="E19" s="45"/>
    </row>
    <row r="20" spans="1:5" ht="18.75" x14ac:dyDescent="0.25">
      <c r="A20" s="44"/>
      <c r="B20" s="44"/>
      <c r="C20" s="176">
        <f t="shared" si="0"/>
        <v>960000</v>
      </c>
      <c r="D20" s="46"/>
      <c r="E20" s="45"/>
    </row>
    <row r="21" spans="1:5" ht="18.75" x14ac:dyDescent="0.25">
      <c r="A21" s="44"/>
      <c r="B21" s="44"/>
      <c r="C21" s="176">
        <f t="shared" si="0"/>
        <v>960000</v>
      </c>
      <c r="D21" s="46"/>
      <c r="E21" s="45"/>
    </row>
    <row r="22" spans="1:5" ht="18.75" x14ac:dyDescent="0.25">
      <c r="A22" s="44"/>
      <c r="B22" s="44"/>
      <c r="C22" s="176">
        <f t="shared" si="0"/>
        <v>960000</v>
      </c>
      <c r="D22" s="46"/>
      <c r="E22" s="45"/>
    </row>
    <row r="23" spans="1:5" ht="18.75" x14ac:dyDescent="0.25">
      <c r="A23" s="44"/>
      <c r="B23" s="44"/>
      <c r="C23" s="176">
        <f t="shared" si="0"/>
        <v>960000</v>
      </c>
      <c r="D23" s="46"/>
      <c r="E23" s="45"/>
    </row>
    <row r="24" spans="1:5" ht="18.75" x14ac:dyDescent="0.25">
      <c r="A24" s="44"/>
      <c r="B24" s="44"/>
      <c r="C24" s="176">
        <f t="shared" si="0"/>
        <v>960000</v>
      </c>
      <c r="D24" s="46"/>
      <c r="E24" s="45"/>
    </row>
    <row r="25" spans="1:5" ht="18.75" x14ac:dyDescent="0.25">
      <c r="A25" s="44"/>
      <c r="B25" s="44"/>
      <c r="C25" s="176">
        <f t="shared" si="0"/>
        <v>960000</v>
      </c>
      <c r="D25" s="46"/>
      <c r="E25" s="45"/>
    </row>
    <row r="26" spans="1:5" ht="18.75" x14ac:dyDescent="0.25">
      <c r="A26" s="44"/>
      <c r="B26" s="44"/>
      <c r="C26" s="176">
        <f t="shared" si="0"/>
        <v>960000</v>
      </c>
      <c r="D26" s="46"/>
      <c r="E26" s="45"/>
    </row>
    <row r="27" spans="1:5" ht="18.75" x14ac:dyDescent="0.25">
      <c r="A27" s="44"/>
      <c r="B27" s="44"/>
      <c r="C27" s="176">
        <f t="shared" si="0"/>
        <v>960000</v>
      </c>
      <c r="D27" s="46"/>
      <c r="E27" s="45"/>
    </row>
    <row r="28" spans="1:5" ht="18.75" x14ac:dyDescent="0.25">
      <c r="A28" s="44"/>
      <c r="B28" s="44"/>
      <c r="C28" s="176">
        <f t="shared" si="0"/>
        <v>960000</v>
      </c>
      <c r="D28" s="46"/>
      <c r="E28" s="45"/>
    </row>
    <row r="29" spans="1:5" ht="18.75" x14ac:dyDescent="0.25">
      <c r="A29" s="44"/>
      <c r="B29" s="44"/>
      <c r="C29" s="176">
        <f t="shared" si="0"/>
        <v>960000</v>
      </c>
      <c r="D29" s="46"/>
      <c r="E29" s="45"/>
    </row>
    <row r="30" spans="1:5" ht="18.75" x14ac:dyDescent="0.25">
      <c r="A30" s="44"/>
      <c r="B30" s="44"/>
      <c r="C30" s="176">
        <f t="shared" si="0"/>
        <v>960000</v>
      </c>
      <c r="D30" s="46"/>
      <c r="E30" s="45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rightToLeft="1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9.5703125" bestFit="1" customWidth="1"/>
    <col min="3" max="3" width="24.42578125" customWidth="1"/>
    <col min="4" max="4" width="49.28515625" customWidth="1"/>
    <col min="5" max="5" width="25" style="22" customWidth="1"/>
    <col min="6" max="6" width="26.28515625" customWidth="1"/>
  </cols>
  <sheetData>
    <row r="1" spans="1:6" ht="30" customHeight="1" thickTop="1" x14ac:dyDescent="0.25">
      <c r="A1" s="2" t="s">
        <v>0</v>
      </c>
      <c r="B1" s="175" t="s">
        <v>598</v>
      </c>
      <c r="C1" s="182" t="s">
        <v>23</v>
      </c>
      <c r="D1" s="182"/>
      <c r="E1" s="183"/>
      <c r="F1" s="118" t="s">
        <v>295</v>
      </c>
    </row>
    <row r="2" spans="1:6" ht="25.5" customHeight="1" x14ac:dyDescent="0.25">
      <c r="A2" s="3" t="s">
        <v>6</v>
      </c>
      <c r="B2" s="4" t="s">
        <v>175</v>
      </c>
      <c r="C2" s="5" t="s">
        <v>3</v>
      </c>
      <c r="D2" s="190">
        <f>SUM(B6:B22)</f>
        <v>480000</v>
      </c>
      <c r="E2" s="191"/>
    </row>
    <row r="3" spans="1:6" ht="25.5" customHeight="1" x14ac:dyDescent="0.25">
      <c r="A3" s="6" t="s">
        <v>22</v>
      </c>
      <c r="B3" s="7"/>
      <c r="C3" s="8" t="s">
        <v>4</v>
      </c>
      <c r="D3" s="186">
        <f>SUM(A6:A34)</f>
        <v>0</v>
      </c>
      <c r="E3" s="187"/>
      <c r="F3" s="96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480000</v>
      </c>
      <c r="E4" s="189"/>
      <c r="F4" s="57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20.25" thickTop="1" thickBot="1" x14ac:dyDescent="0.3">
      <c r="A6" s="39"/>
      <c r="B6" s="39">
        <v>480000</v>
      </c>
      <c r="C6" s="39">
        <f>+B6</f>
        <v>480000</v>
      </c>
      <c r="D6" s="50" t="s">
        <v>600</v>
      </c>
      <c r="E6" s="41"/>
    </row>
    <row r="7" spans="1:6" ht="22.5" customHeight="1" thickTop="1" x14ac:dyDescent="0.25">
      <c r="A7" s="176"/>
      <c r="B7" s="39"/>
      <c r="C7" s="176">
        <f>C6+B7-A7</f>
        <v>480000</v>
      </c>
      <c r="D7" s="50"/>
      <c r="E7" s="177"/>
    </row>
    <row r="8" spans="1:6" ht="22.5" customHeight="1" x14ac:dyDescent="0.25">
      <c r="A8" s="176"/>
      <c r="B8" s="176"/>
      <c r="C8" s="176">
        <f t="shared" ref="C8:C30" si="0">C7+B8-A8</f>
        <v>480000</v>
      </c>
      <c r="D8" s="34"/>
      <c r="E8" s="177"/>
    </row>
    <row r="9" spans="1:6" ht="22.5" customHeight="1" x14ac:dyDescent="0.25">
      <c r="A9" s="176"/>
      <c r="B9" s="176"/>
      <c r="C9" s="176">
        <f t="shared" si="0"/>
        <v>480000</v>
      </c>
      <c r="D9" s="34"/>
      <c r="E9" s="177"/>
    </row>
    <row r="10" spans="1:6" ht="22.5" customHeight="1" x14ac:dyDescent="0.25">
      <c r="A10" s="176"/>
      <c r="B10" s="176"/>
      <c r="C10" s="176">
        <f t="shared" si="0"/>
        <v>480000</v>
      </c>
      <c r="D10" s="34"/>
      <c r="E10" s="177"/>
    </row>
    <row r="11" spans="1:6" ht="22.5" customHeight="1" x14ac:dyDescent="0.25">
      <c r="A11" s="176"/>
      <c r="B11" s="176"/>
      <c r="C11" s="176">
        <f t="shared" si="0"/>
        <v>480000</v>
      </c>
      <c r="D11" s="34"/>
      <c r="E11" s="177"/>
    </row>
    <row r="12" spans="1:6" ht="22.5" customHeight="1" x14ac:dyDescent="0.25">
      <c r="A12" s="176"/>
      <c r="B12" s="176"/>
      <c r="C12" s="176">
        <f t="shared" si="0"/>
        <v>480000</v>
      </c>
      <c r="D12" s="40"/>
      <c r="E12" s="177"/>
    </row>
    <row r="13" spans="1:6" ht="22.5" customHeight="1" x14ac:dyDescent="0.25">
      <c r="A13" s="44"/>
      <c r="B13" s="44"/>
      <c r="C13" s="176">
        <f t="shared" si="0"/>
        <v>480000</v>
      </c>
      <c r="D13" s="40"/>
      <c r="E13" s="45"/>
    </row>
    <row r="14" spans="1:6" ht="22.5" customHeight="1" x14ac:dyDescent="0.25">
      <c r="A14" s="44"/>
      <c r="B14" s="44"/>
      <c r="C14" s="176">
        <f t="shared" si="0"/>
        <v>480000</v>
      </c>
      <c r="D14" s="40"/>
      <c r="E14" s="45"/>
    </row>
    <row r="15" spans="1:6" ht="22.5" customHeight="1" x14ac:dyDescent="0.25">
      <c r="A15" s="44"/>
      <c r="B15" s="44"/>
      <c r="C15" s="176">
        <f t="shared" si="0"/>
        <v>480000</v>
      </c>
      <c r="D15" s="40"/>
      <c r="E15" s="45"/>
    </row>
    <row r="16" spans="1:6" ht="22.5" customHeight="1" x14ac:dyDescent="0.25">
      <c r="A16" s="44"/>
      <c r="B16" s="44"/>
      <c r="C16" s="176">
        <f t="shared" si="0"/>
        <v>480000</v>
      </c>
      <c r="D16" s="40"/>
      <c r="E16" s="45"/>
    </row>
    <row r="17" spans="1:5" ht="22.5" customHeight="1" x14ac:dyDescent="0.25">
      <c r="A17" s="44"/>
      <c r="B17" s="44"/>
      <c r="C17" s="176">
        <f t="shared" si="0"/>
        <v>480000</v>
      </c>
      <c r="D17" s="46"/>
      <c r="E17" s="45"/>
    </row>
    <row r="18" spans="1:5" ht="18.75" x14ac:dyDescent="0.25">
      <c r="A18" s="44"/>
      <c r="B18" s="44"/>
      <c r="C18" s="176">
        <f t="shared" si="0"/>
        <v>480000</v>
      </c>
      <c r="D18" s="46"/>
      <c r="E18" s="45"/>
    </row>
    <row r="19" spans="1:5" ht="18.75" x14ac:dyDescent="0.25">
      <c r="A19" s="44"/>
      <c r="B19" s="44"/>
      <c r="C19" s="176">
        <f t="shared" si="0"/>
        <v>480000</v>
      </c>
      <c r="D19" s="46"/>
      <c r="E19" s="45"/>
    </row>
    <row r="20" spans="1:5" ht="18.75" x14ac:dyDescent="0.25">
      <c r="A20" s="44"/>
      <c r="B20" s="44"/>
      <c r="C20" s="176">
        <f t="shared" si="0"/>
        <v>480000</v>
      </c>
      <c r="D20" s="46"/>
      <c r="E20" s="45"/>
    </row>
    <row r="21" spans="1:5" ht="18.75" x14ac:dyDescent="0.25">
      <c r="A21" s="44"/>
      <c r="B21" s="44"/>
      <c r="C21" s="176">
        <f t="shared" si="0"/>
        <v>480000</v>
      </c>
      <c r="D21" s="46"/>
      <c r="E21" s="45"/>
    </row>
    <row r="22" spans="1:5" ht="18.75" x14ac:dyDescent="0.25">
      <c r="A22" s="44"/>
      <c r="B22" s="44"/>
      <c r="C22" s="176">
        <f t="shared" si="0"/>
        <v>480000</v>
      </c>
      <c r="D22" s="46"/>
      <c r="E22" s="45"/>
    </row>
    <row r="23" spans="1:5" ht="18.75" x14ac:dyDescent="0.25">
      <c r="A23" s="44"/>
      <c r="B23" s="44"/>
      <c r="C23" s="176">
        <f t="shared" si="0"/>
        <v>480000</v>
      </c>
      <c r="D23" s="46"/>
      <c r="E23" s="45"/>
    </row>
    <row r="24" spans="1:5" ht="18.75" x14ac:dyDescent="0.25">
      <c r="A24" s="44"/>
      <c r="B24" s="44"/>
      <c r="C24" s="176">
        <f t="shared" si="0"/>
        <v>480000</v>
      </c>
      <c r="D24" s="46"/>
      <c r="E24" s="45"/>
    </row>
    <row r="25" spans="1:5" ht="18.75" x14ac:dyDescent="0.25">
      <c r="A25" s="44"/>
      <c r="B25" s="44"/>
      <c r="C25" s="176">
        <f t="shared" si="0"/>
        <v>480000</v>
      </c>
      <c r="D25" s="46"/>
      <c r="E25" s="45"/>
    </row>
    <row r="26" spans="1:5" ht="18.75" x14ac:dyDescent="0.25">
      <c r="A26" s="44"/>
      <c r="B26" s="44"/>
      <c r="C26" s="176">
        <f t="shared" si="0"/>
        <v>480000</v>
      </c>
      <c r="D26" s="46"/>
      <c r="E26" s="45"/>
    </row>
    <row r="27" spans="1:5" ht="18.75" x14ac:dyDescent="0.25">
      <c r="A27" s="44"/>
      <c r="B27" s="44"/>
      <c r="C27" s="176">
        <f t="shared" si="0"/>
        <v>480000</v>
      </c>
      <c r="D27" s="46"/>
      <c r="E27" s="45"/>
    </row>
    <row r="28" spans="1:5" ht="18.75" x14ac:dyDescent="0.25">
      <c r="A28" s="44"/>
      <c r="B28" s="44"/>
      <c r="C28" s="176">
        <f t="shared" si="0"/>
        <v>480000</v>
      </c>
      <c r="D28" s="46"/>
      <c r="E28" s="45"/>
    </row>
    <row r="29" spans="1:5" ht="18.75" x14ac:dyDescent="0.25">
      <c r="A29" s="44"/>
      <c r="B29" s="44"/>
      <c r="C29" s="176">
        <f t="shared" si="0"/>
        <v>480000</v>
      </c>
      <c r="D29" s="46"/>
      <c r="E29" s="45"/>
    </row>
    <row r="30" spans="1:5" ht="18.75" x14ac:dyDescent="0.25">
      <c r="A30" s="44"/>
      <c r="B30" s="44"/>
      <c r="C30" s="176">
        <f t="shared" si="0"/>
        <v>480000</v>
      </c>
      <c r="D30" s="46"/>
      <c r="E30" s="45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47"/>
      <c r="B36" s="47"/>
      <c r="C36" s="47"/>
      <c r="D36" s="48"/>
      <c r="E36" s="49"/>
    </row>
    <row r="37" spans="1:5" x14ac:dyDescent="0.25">
      <c r="A37" s="47"/>
      <c r="B37" s="47"/>
      <c r="C37" s="47"/>
      <c r="D37" s="48"/>
      <c r="E37" s="49"/>
    </row>
    <row r="38" spans="1:5" x14ac:dyDescent="0.25">
      <c r="A38" s="47"/>
      <c r="B38" s="47"/>
      <c r="C38" s="47"/>
      <c r="D38" s="48"/>
      <c r="E38" s="49"/>
    </row>
    <row r="39" spans="1:5" x14ac:dyDescent="0.25">
      <c r="A39" s="47"/>
      <c r="B39" s="47"/>
      <c r="C39" s="47"/>
      <c r="D39" s="48"/>
      <c r="E39" s="49"/>
    </row>
    <row r="40" spans="1:5" x14ac:dyDescent="0.25">
      <c r="A40" s="47"/>
      <c r="B40" s="47"/>
      <c r="C40" s="47"/>
      <c r="D40" s="48"/>
      <c r="E40" s="49"/>
    </row>
    <row r="41" spans="1:5" x14ac:dyDescent="0.25">
      <c r="A41" s="47"/>
      <c r="B41" s="47"/>
      <c r="C41" s="47"/>
      <c r="D41" s="48"/>
      <c r="E41" s="49"/>
    </row>
    <row r="42" spans="1:5" x14ac:dyDescent="0.25">
      <c r="A42" s="47"/>
      <c r="B42" s="47"/>
      <c r="C42" s="47"/>
      <c r="D42" s="48"/>
      <c r="E42" s="49"/>
    </row>
    <row r="43" spans="1:5" x14ac:dyDescent="0.25">
      <c r="A43" s="47"/>
      <c r="B43" s="47"/>
      <c r="C43" s="47"/>
      <c r="D43" s="48"/>
      <c r="E43" s="49"/>
    </row>
    <row r="44" spans="1:5" x14ac:dyDescent="0.25">
      <c r="A44" s="47"/>
      <c r="B44" s="47"/>
      <c r="C44" s="47"/>
      <c r="D44" s="48"/>
      <c r="E44" s="49"/>
    </row>
    <row r="45" spans="1:5" x14ac:dyDescent="0.25">
      <c r="A45" s="47"/>
      <c r="B45" s="47"/>
      <c r="C45" s="47"/>
      <c r="D45" s="48"/>
      <c r="E45" s="49"/>
    </row>
    <row r="46" spans="1:5" x14ac:dyDescent="0.25">
      <c r="A46" s="47"/>
      <c r="B46" s="47"/>
      <c r="C46" s="47"/>
      <c r="D46" s="48"/>
      <c r="E46" s="49"/>
    </row>
    <row r="47" spans="1:5" x14ac:dyDescent="0.25">
      <c r="A47" s="47"/>
      <c r="B47" s="47"/>
      <c r="C47" s="47"/>
      <c r="D47" s="48"/>
      <c r="E47" s="49"/>
    </row>
    <row r="48" spans="1:5" x14ac:dyDescent="0.25">
      <c r="A48" s="47"/>
      <c r="B48" s="47"/>
      <c r="C48" s="47"/>
      <c r="D48" s="48"/>
      <c r="E48" s="49"/>
    </row>
    <row r="49" spans="1:5" x14ac:dyDescent="0.25">
      <c r="A49" s="47"/>
      <c r="B49" s="47"/>
      <c r="C49" s="47"/>
      <c r="D49" s="48"/>
      <c r="E49" s="49"/>
    </row>
    <row r="50" spans="1:5" x14ac:dyDescent="0.25">
      <c r="A50" s="47"/>
      <c r="B50" s="47"/>
      <c r="C50" s="47"/>
      <c r="D50" s="48"/>
      <c r="E50" s="49"/>
    </row>
    <row r="51" spans="1:5" x14ac:dyDescent="0.25">
      <c r="A51" s="47"/>
      <c r="B51" s="47"/>
      <c r="C51" s="47"/>
      <c r="D51" s="48"/>
      <c r="E51" s="49"/>
    </row>
    <row r="52" spans="1:5" x14ac:dyDescent="0.25">
      <c r="A52" s="47"/>
      <c r="B52" s="47"/>
      <c r="C52" s="47"/>
      <c r="D52" s="48"/>
      <c r="E52" s="49"/>
    </row>
    <row r="53" spans="1:5" x14ac:dyDescent="0.25">
      <c r="A53" s="1"/>
      <c r="B53" s="1"/>
      <c r="C53" s="1"/>
    </row>
    <row r="54" spans="1:5" x14ac:dyDescent="0.25">
      <c r="A54" s="1"/>
      <c r="B54" s="1"/>
      <c r="C54" s="1"/>
    </row>
    <row r="55" spans="1:5" x14ac:dyDescent="0.25">
      <c r="A55" s="1"/>
      <c r="B55" s="1"/>
      <c r="C55" s="1"/>
    </row>
    <row r="56" spans="1:5" x14ac:dyDescent="0.25">
      <c r="A56" s="1"/>
      <c r="B56" s="1"/>
      <c r="C56" s="1"/>
    </row>
    <row r="57" spans="1:5" x14ac:dyDescent="0.25">
      <c r="A57" s="1"/>
      <c r="B57" s="1"/>
      <c r="C57" s="1"/>
    </row>
    <row r="58" spans="1:5" x14ac:dyDescent="0.25">
      <c r="A58" s="1"/>
      <c r="B58" s="1"/>
      <c r="C58" s="1"/>
    </row>
    <row r="59" spans="1:5" x14ac:dyDescent="0.25">
      <c r="A59" s="1"/>
      <c r="B59" s="1"/>
      <c r="C59" s="1"/>
    </row>
    <row r="60" spans="1:5" x14ac:dyDescent="0.25">
      <c r="A60" s="1"/>
      <c r="B60" s="1"/>
      <c r="C60" s="1"/>
    </row>
    <row r="61" spans="1:5" x14ac:dyDescent="0.25">
      <c r="A61" s="1"/>
      <c r="B61" s="1"/>
      <c r="C61" s="1"/>
    </row>
    <row r="62" spans="1:5" x14ac:dyDescent="0.25">
      <c r="A62" s="1"/>
      <c r="B62" s="1"/>
      <c r="C62" s="1"/>
    </row>
    <row r="63" spans="1:5" x14ac:dyDescent="0.25">
      <c r="A63" s="1"/>
      <c r="B63" s="1"/>
      <c r="C63" s="1"/>
    </row>
    <row r="64" spans="1:5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  <row r="103" spans="1:3" x14ac:dyDescent="0.25">
      <c r="A103" s="1"/>
      <c r="B103" s="1"/>
      <c r="C103" s="1"/>
    </row>
    <row r="104" spans="1:3" x14ac:dyDescent="0.25">
      <c r="A104" s="1"/>
      <c r="B104" s="1"/>
      <c r="C104" s="1"/>
    </row>
    <row r="105" spans="1:3" x14ac:dyDescent="0.25">
      <c r="A105" s="1"/>
      <c r="B105" s="1"/>
      <c r="C105" s="1"/>
    </row>
    <row r="106" spans="1:3" x14ac:dyDescent="0.25">
      <c r="A106" s="1"/>
      <c r="B106" s="1"/>
      <c r="C106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"/>
  </hyperlinks>
  <printOptions horizontalCentered="1" verticalCentered="1"/>
  <pageMargins left="0.7" right="0.7" top="0.75" bottom="0.75" header="0.3" footer="0.3"/>
  <pageSetup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showGridLines="0" rightToLeft="1" zoomScale="90" zoomScaleNormal="90" workbookViewId="0">
      <pane ySplit="4" topLeftCell="A5" activePane="bottomLeft" state="frozen"/>
      <selection pane="bottomLeft" activeCell="F1" sqref="F1"/>
    </sheetView>
  </sheetViews>
  <sheetFormatPr defaultRowHeight="15" x14ac:dyDescent="0.25"/>
  <cols>
    <col min="1" max="1" width="24.42578125" customWidth="1"/>
    <col min="2" max="2" width="38.85546875" customWidth="1"/>
    <col min="3" max="3" width="24.42578125" customWidth="1"/>
    <col min="4" max="4" width="53.42578125" style="36" customWidth="1"/>
    <col min="5" max="5" width="25" style="22" customWidth="1"/>
    <col min="6" max="6" width="17" customWidth="1"/>
  </cols>
  <sheetData>
    <row r="1" spans="1:6" ht="30" customHeight="1" thickTop="1" x14ac:dyDescent="0.25">
      <c r="A1" s="2" t="s">
        <v>0</v>
      </c>
      <c r="B1" s="53" t="s">
        <v>72</v>
      </c>
      <c r="C1" s="182" t="s">
        <v>23</v>
      </c>
      <c r="D1" s="182"/>
      <c r="E1" s="183"/>
      <c r="F1" s="118" t="s">
        <v>294</v>
      </c>
    </row>
    <row r="2" spans="1:6" ht="25.5" customHeight="1" x14ac:dyDescent="0.25">
      <c r="A2" s="3" t="s">
        <v>6</v>
      </c>
      <c r="B2" s="33" t="s">
        <v>74</v>
      </c>
      <c r="C2" s="5" t="s">
        <v>3</v>
      </c>
      <c r="D2" s="184">
        <f>SUM(B6:B18)</f>
        <v>12900</v>
      </c>
      <c r="E2" s="185"/>
    </row>
    <row r="3" spans="1:6" ht="25.5" customHeight="1" x14ac:dyDescent="0.25">
      <c r="A3" s="6" t="s">
        <v>22</v>
      </c>
      <c r="B3" s="7"/>
      <c r="C3" s="8" t="s">
        <v>4</v>
      </c>
      <c r="D3" s="186">
        <f>SUM(A6:A30)</f>
        <v>12900</v>
      </c>
      <c r="E3" s="187"/>
    </row>
    <row r="4" spans="1:6" ht="25.5" customHeight="1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9500</v>
      </c>
      <c r="C6" s="39">
        <f>+B6</f>
        <v>9500</v>
      </c>
      <c r="D6" s="40" t="s">
        <v>75</v>
      </c>
      <c r="E6" s="41"/>
    </row>
    <row r="7" spans="1:6" ht="22.5" customHeight="1" x14ac:dyDescent="0.25">
      <c r="A7" s="42">
        <v>9500</v>
      </c>
      <c r="B7" s="42"/>
      <c r="C7" s="42">
        <f>C6+B7-A7</f>
        <v>0</v>
      </c>
      <c r="D7" s="40" t="s">
        <v>76</v>
      </c>
      <c r="E7" s="43">
        <v>3182</v>
      </c>
    </row>
    <row r="8" spans="1:6" ht="22.5" customHeight="1" x14ac:dyDescent="0.25">
      <c r="A8" s="42"/>
      <c r="B8" s="42">
        <v>3400</v>
      </c>
      <c r="C8" s="42">
        <f t="shared" ref="C8:C26" si="0">C7+B8-A8</f>
        <v>3400</v>
      </c>
      <c r="D8" s="40" t="s">
        <v>534</v>
      </c>
      <c r="E8" s="43"/>
    </row>
    <row r="9" spans="1:6" ht="22.5" customHeight="1" x14ac:dyDescent="0.25">
      <c r="A9" s="42">
        <v>3400</v>
      </c>
      <c r="B9" s="42"/>
      <c r="C9" s="42">
        <f t="shared" si="0"/>
        <v>0</v>
      </c>
      <c r="D9" s="40" t="s">
        <v>533</v>
      </c>
      <c r="E9" s="163">
        <v>4980</v>
      </c>
    </row>
    <row r="10" spans="1:6" ht="22.5" customHeight="1" x14ac:dyDescent="0.25">
      <c r="A10" s="42"/>
      <c r="B10" s="42"/>
      <c r="C10" s="42">
        <f t="shared" si="0"/>
        <v>0</v>
      </c>
      <c r="D10" s="34"/>
      <c r="E10" s="43"/>
    </row>
    <row r="11" spans="1:6" ht="22.5" customHeight="1" x14ac:dyDescent="0.25">
      <c r="A11" s="42"/>
      <c r="B11" s="42"/>
      <c r="C11" s="42">
        <f t="shared" si="0"/>
        <v>0</v>
      </c>
      <c r="D11" s="34"/>
      <c r="E11" s="43"/>
    </row>
    <row r="12" spans="1:6" ht="22.5" customHeight="1" x14ac:dyDescent="0.25">
      <c r="A12" s="44"/>
      <c r="B12" s="44"/>
      <c r="C12" s="42">
        <f t="shared" si="0"/>
        <v>0</v>
      </c>
      <c r="D12" s="34"/>
      <c r="E12" s="45"/>
    </row>
    <row r="13" spans="1:6" ht="22.5" customHeight="1" x14ac:dyDescent="0.25">
      <c r="A13" s="44"/>
      <c r="B13" s="44"/>
      <c r="C13" s="42">
        <f t="shared" si="0"/>
        <v>0</v>
      </c>
      <c r="D13" s="34"/>
      <c r="E13" s="45"/>
    </row>
    <row r="14" spans="1:6" ht="18.75" x14ac:dyDescent="0.25">
      <c r="A14" s="44"/>
      <c r="B14" s="44"/>
      <c r="C14" s="42">
        <f t="shared" si="0"/>
        <v>0</v>
      </c>
      <c r="D14" s="35"/>
      <c r="E14" s="45"/>
    </row>
    <row r="15" spans="1:6" ht="18.75" x14ac:dyDescent="0.25">
      <c r="A15" s="44"/>
      <c r="B15" s="44"/>
      <c r="C15" s="42">
        <f t="shared" si="0"/>
        <v>0</v>
      </c>
      <c r="D15" s="35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ht="18.75" x14ac:dyDescent="0.25">
      <c r="A26" s="44"/>
      <c r="B26" s="44"/>
      <c r="C26" s="42">
        <f t="shared" si="0"/>
        <v>0</v>
      </c>
      <c r="D26" s="46"/>
      <c r="E26" s="45"/>
    </row>
    <row r="27" spans="1:5" x14ac:dyDescent="0.25">
      <c r="A27" s="47"/>
      <c r="B27" s="47"/>
      <c r="C27" s="47"/>
      <c r="D27" s="52"/>
      <c r="E27" s="49"/>
    </row>
    <row r="28" spans="1:5" x14ac:dyDescent="0.25">
      <c r="A28" s="47"/>
      <c r="B28" s="47"/>
      <c r="C28" s="47"/>
      <c r="D28" s="52"/>
      <c r="E28" s="49"/>
    </row>
    <row r="29" spans="1:5" x14ac:dyDescent="0.25">
      <c r="A29" s="47"/>
      <c r="B29" s="47"/>
      <c r="C29" s="47"/>
      <c r="D29" s="52"/>
      <c r="E29" s="49"/>
    </row>
    <row r="30" spans="1:5" x14ac:dyDescent="0.25">
      <c r="A30" s="47"/>
      <c r="B30" s="47"/>
      <c r="C30" s="47"/>
      <c r="D30" s="52"/>
      <c r="E30" s="49"/>
    </row>
    <row r="31" spans="1:5" x14ac:dyDescent="0.25">
      <c r="A31" s="47"/>
      <c r="B31" s="47"/>
      <c r="C31" s="47"/>
      <c r="D31" s="52"/>
      <c r="E31" s="49"/>
    </row>
    <row r="32" spans="1:5" x14ac:dyDescent="0.25">
      <c r="A32" s="47"/>
      <c r="B32" s="47"/>
      <c r="C32" s="47"/>
      <c r="D32" s="52"/>
      <c r="E32" s="49"/>
    </row>
    <row r="33" spans="1:5" x14ac:dyDescent="0.25">
      <c r="A33" s="47"/>
      <c r="B33" s="47"/>
      <c r="C33" s="47"/>
      <c r="D33" s="52"/>
      <c r="E33" s="49"/>
    </row>
    <row r="34" spans="1:5" x14ac:dyDescent="0.25">
      <c r="A34" s="47"/>
      <c r="B34" s="47"/>
      <c r="C34" s="47"/>
      <c r="D34" s="52"/>
      <c r="E34" s="49"/>
    </row>
    <row r="35" spans="1:5" x14ac:dyDescent="0.25">
      <c r="A35" s="47"/>
      <c r="B35" s="47"/>
      <c r="C35" s="47"/>
      <c r="D35" s="52"/>
      <c r="E35" s="49"/>
    </row>
    <row r="36" spans="1:5" x14ac:dyDescent="0.25">
      <c r="A36" s="47"/>
      <c r="B36" s="47"/>
      <c r="C36" s="47"/>
      <c r="D36" s="52"/>
      <c r="E36" s="49"/>
    </row>
    <row r="37" spans="1:5" x14ac:dyDescent="0.25">
      <c r="A37" s="47"/>
      <c r="B37" s="47"/>
      <c r="C37" s="47"/>
      <c r="D37" s="52"/>
      <c r="E37" s="49"/>
    </row>
    <row r="38" spans="1:5" x14ac:dyDescent="0.25">
      <c r="A38" s="47"/>
      <c r="B38" s="47"/>
      <c r="C38" s="47"/>
      <c r="D38" s="52"/>
      <c r="E38" s="49"/>
    </row>
    <row r="39" spans="1:5" x14ac:dyDescent="0.25">
      <c r="A39" s="47"/>
      <c r="B39" s="47"/>
      <c r="C39" s="47"/>
      <c r="D39" s="52"/>
      <c r="E39" s="49"/>
    </row>
    <row r="40" spans="1:5" x14ac:dyDescent="0.25">
      <c r="A40" s="47"/>
      <c r="B40" s="47"/>
      <c r="C40" s="47"/>
      <c r="D40" s="52"/>
      <c r="E40" s="49"/>
    </row>
    <row r="41" spans="1:5" x14ac:dyDescent="0.25">
      <c r="A41" s="47"/>
      <c r="B41" s="47"/>
      <c r="C41" s="47"/>
      <c r="D41" s="52"/>
      <c r="E41" s="49"/>
    </row>
    <row r="42" spans="1:5" x14ac:dyDescent="0.25">
      <c r="A42" s="47"/>
      <c r="B42" s="47"/>
      <c r="C42" s="47"/>
      <c r="D42" s="52"/>
      <c r="E42" s="49"/>
    </row>
    <row r="43" spans="1:5" x14ac:dyDescent="0.25">
      <c r="A43" s="47"/>
      <c r="B43" s="47"/>
      <c r="C43" s="47"/>
      <c r="D43" s="52"/>
      <c r="E43" s="49"/>
    </row>
    <row r="44" spans="1:5" x14ac:dyDescent="0.25">
      <c r="A44" s="47"/>
      <c r="B44" s="47"/>
      <c r="C44" s="47"/>
      <c r="D44" s="52"/>
      <c r="E44" s="49"/>
    </row>
    <row r="45" spans="1:5" x14ac:dyDescent="0.25">
      <c r="A45" s="47"/>
      <c r="B45" s="47"/>
      <c r="C45" s="47"/>
      <c r="D45" s="52"/>
      <c r="E45" s="49"/>
    </row>
    <row r="46" spans="1:5" x14ac:dyDescent="0.25">
      <c r="A46" s="47"/>
      <c r="B46" s="47"/>
      <c r="C46" s="47"/>
      <c r="D46" s="52"/>
      <c r="E46" s="49"/>
    </row>
    <row r="47" spans="1:5" x14ac:dyDescent="0.25">
      <c r="A47" s="47"/>
      <c r="B47" s="47"/>
      <c r="C47" s="47"/>
      <c r="D47" s="52"/>
      <c r="E47" s="49"/>
    </row>
    <row r="48" spans="1:5" x14ac:dyDescent="0.25">
      <c r="A48" s="47"/>
      <c r="B48" s="47"/>
      <c r="C48" s="47"/>
      <c r="D48" s="52"/>
      <c r="E48" s="49"/>
    </row>
    <row r="49" spans="1:5" x14ac:dyDescent="0.25">
      <c r="A49" s="47"/>
      <c r="B49" s="47"/>
      <c r="C49" s="47"/>
      <c r="D49" s="52"/>
      <c r="E49" s="49"/>
    </row>
    <row r="50" spans="1:5" x14ac:dyDescent="0.25">
      <c r="A50" s="47"/>
      <c r="B50" s="47"/>
      <c r="C50" s="47"/>
      <c r="D50" s="52"/>
      <c r="E50" s="49"/>
    </row>
    <row r="51" spans="1:5" x14ac:dyDescent="0.25">
      <c r="A51" s="47"/>
      <c r="B51" s="47"/>
      <c r="C51" s="47"/>
      <c r="D51" s="52"/>
      <c r="E51" s="49"/>
    </row>
    <row r="52" spans="1:5" x14ac:dyDescent="0.25">
      <c r="A52" s="47"/>
      <c r="B52" s="47"/>
      <c r="C52" s="47"/>
      <c r="D52" s="52"/>
      <c r="E52" s="49"/>
    </row>
    <row r="53" spans="1:5" x14ac:dyDescent="0.25">
      <c r="A53" s="47"/>
      <c r="B53" s="47"/>
      <c r="C53" s="47"/>
      <c r="D53" s="52"/>
      <c r="E53" s="49"/>
    </row>
    <row r="54" spans="1:5" x14ac:dyDescent="0.25">
      <c r="A54" s="47"/>
      <c r="B54" s="47"/>
      <c r="C54" s="47"/>
      <c r="D54" s="52"/>
      <c r="E54" s="49"/>
    </row>
    <row r="55" spans="1:5" x14ac:dyDescent="0.25">
      <c r="A55" s="47"/>
      <c r="B55" s="47"/>
      <c r="C55" s="47"/>
      <c r="D55" s="52"/>
      <c r="E55" s="49"/>
    </row>
    <row r="56" spans="1:5" x14ac:dyDescent="0.25">
      <c r="A56" s="47"/>
      <c r="B56" s="47"/>
      <c r="C56" s="47"/>
      <c r="D56" s="52"/>
      <c r="E56" s="49"/>
    </row>
    <row r="57" spans="1:5" x14ac:dyDescent="0.25">
      <c r="A57" s="47"/>
      <c r="B57" s="47"/>
      <c r="C57" s="47"/>
      <c r="D57" s="52"/>
      <c r="E57" s="49"/>
    </row>
    <row r="58" spans="1:5" x14ac:dyDescent="0.25">
      <c r="A58" s="47"/>
      <c r="B58" s="47"/>
      <c r="C58" s="47"/>
      <c r="D58" s="52"/>
      <c r="E58" s="49"/>
    </row>
    <row r="59" spans="1:5" x14ac:dyDescent="0.25">
      <c r="A59" s="47"/>
      <c r="B59" s="47"/>
      <c r="C59" s="47"/>
      <c r="D59" s="52"/>
      <c r="E59" s="49"/>
    </row>
    <row r="60" spans="1:5" x14ac:dyDescent="0.25">
      <c r="A60" s="47"/>
      <c r="B60" s="47"/>
      <c r="C60" s="47"/>
      <c r="D60" s="52"/>
      <c r="E60" s="49"/>
    </row>
    <row r="61" spans="1:5" x14ac:dyDescent="0.25">
      <c r="A61" s="47"/>
      <c r="B61" s="47"/>
      <c r="C61" s="47"/>
      <c r="D61" s="52"/>
      <c r="E61" s="49"/>
    </row>
    <row r="62" spans="1:5" x14ac:dyDescent="0.25">
      <c r="A62" s="47"/>
      <c r="B62" s="47"/>
      <c r="C62" s="47"/>
      <c r="D62" s="52"/>
      <c r="E62" s="49"/>
    </row>
    <row r="63" spans="1:5" x14ac:dyDescent="0.25">
      <c r="A63" s="47"/>
      <c r="B63" s="47"/>
      <c r="C63" s="47"/>
      <c r="D63" s="52"/>
      <c r="E63" s="49"/>
    </row>
    <row r="64" spans="1:5" x14ac:dyDescent="0.25">
      <c r="A64" s="47"/>
      <c r="B64" s="47"/>
      <c r="C64" s="47"/>
      <c r="D64" s="52"/>
      <c r="E64" s="49"/>
    </row>
    <row r="65" spans="1:5" x14ac:dyDescent="0.25">
      <c r="A65" s="47"/>
      <c r="B65" s="47"/>
      <c r="C65" s="47"/>
      <c r="D65" s="52"/>
      <c r="E65" s="49"/>
    </row>
    <row r="66" spans="1:5" x14ac:dyDescent="0.25">
      <c r="A66" s="47"/>
      <c r="B66" s="47"/>
      <c r="C66" s="47"/>
      <c r="D66" s="52"/>
      <c r="E66" s="49"/>
    </row>
    <row r="67" spans="1:5" x14ac:dyDescent="0.25">
      <c r="A67" s="47"/>
      <c r="B67" s="47"/>
      <c r="C67" s="47"/>
      <c r="D67" s="52"/>
      <c r="E67" s="49"/>
    </row>
    <row r="68" spans="1:5" x14ac:dyDescent="0.25">
      <c r="A68" s="47"/>
      <c r="B68" s="47"/>
      <c r="C68" s="47"/>
      <c r="D68" s="52"/>
      <c r="E68" s="49"/>
    </row>
    <row r="69" spans="1:5" x14ac:dyDescent="0.25">
      <c r="A69" s="47"/>
      <c r="B69" s="47"/>
      <c r="C69" s="47"/>
      <c r="D69" s="52"/>
      <c r="E69" s="49"/>
    </row>
    <row r="70" spans="1:5" x14ac:dyDescent="0.25">
      <c r="A70" s="47"/>
      <c r="B70" s="47"/>
      <c r="C70" s="47"/>
      <c r="D70" s="52"/>
      <c r="E70" s="49"/>
    </row>
    <row r="71" spans="1:5" x14ac:dyDescent="0.25">
      <c r="A71" s="47"/>
      <c r="B71" s="47"/>
      <c r="C71" s="47"/>
      <c r="D71" s="52"/>
      <c r="E71" s="49"/>
    </row>
    <row r="72" spans="1:5" x14ac:dyDescent="0.25">
      <c r="A72" s="47"/>
      <c r="B72" s="47"/>
      <c r="C72" s="47"/>
      <c r="D72" s="52"/>
      <c r="E72" s="49"/>
    </row>
    <row r="73" spans="1:5" x14ac:dyDescent="0.25">
      <c r="A73" s="47"/>
      <c r="B73" s="47"/>
      <c r="C73" s="47"/>
      <c r="D73" s="52"/>
      <c r="E73" s="49"/>
    </row>
    <row r="74" spans="1:5" x14ac:dyDescent="0.25">
      <c r="A74" s="47"/>
      <c r="B74" s="47"/>
      <c r="C74" s="47"/>
      <c r="D74" s="52"/>
      <c r="E74" s="49"/>
    </row>
    <row r="75" spans="1:5" x14ac:dyDescent="0.25">
      <c r="A75" s="47"/>
      <c r="B75" s="47"/>
      <c r="C75" s="47"/>
      <c r="D75" s="52"/>
      <c r="E75" s="49"/>
    </row>
    <row r="76" spans="1:5" x14ac:dyDescent="0.25">
      <c r="A76" s="47"/>
      <c r="B76" s="47"/>
      <c r="C76" s="47"/>
      <c r="D76" s="52"/>
      <c r="E76" s="49"/>
    </row>
    <row r="77" spans="1:5" x14ac:dyDescent="0.25">
      <c r="A77" s="47"/>
      <c r="B77" s="47"/>
      <c r="C77" s="47"/>
      <c r="D77" s="52"/>
      <c r="E77" s="49"/>
    </row>
    <row r="78" spans="1:5" x14ac:dyDescent="0.25">
      <c r="A78" s="47"/>
      <c r="B78" s="47"/>
      <c r="C78" s="47"/>
      <c r="D78" s="52"/>
      <c r="E78" s="49"/>
    </row>
    <row r="79" spans="1:5" x14ac:dyDescent="0.25">
      <c r="A79" s="47"/>
      <c r="B79" s="47"/>
      <c r="C79" s="47"/>
      <c r="D79" s="52"/>
      <c r="E79" s="49"/>
    </row>
    <row r="80" spans="1:5" x14ac:dyDescent="0.25">
      <c r="A80" s="47"/>
      <c r="B80" s="47"/>
      <c r="C80" s="47"/>
      <c r="D80" s="52"/>
      <c r="E80" s="49"/>
    </row>
    <row r="81" spans="1:5" x14ac:dyDescent="0.25">
      <c r="A81" s="47"/>
      <c r="B81" s="47"/>
      <c r="C81" s="47"/>
      <c r="D81" s="52"/>
      <c r="E81" s="49"/>
    </row>
    <row r="82" spans="1:5" x14ac:dyDescent="0.25">
      <c r="A82" s="47"/>
      <c r="B82" s="47"/>
      <c r="C82" s="47"/>
      <c r="D82" s="52"/>
      <c r="E82" s="49"/>
    </row>
    <row r="83" spans="1:5" x14ac:dyDescent="0.25">
      <c r="A83" s="47"/>
      <c r="B83" s="47"/>
      <c r="C83" s="47"/>
      <c r="D83" s="52"/>
      <c r="E83" s="49"/>
    </row>
    <row r="84" spans="1:5" x14ac:dyDescent="0.25">
      <c r="A84" s="47"/>
      <c r="B84" s="47"/>
      <c r="C84" s="47"/>
      <c r="D84" s="52"/>
      <c r="E84" s="49"/>
    </row>
    <row r="85" spans="1:5" x14ac:dyDescent="0.25">
      <c r="A85" s="47"/>
      <c r="B85" s="47"/>
      <c r="C85" s="47"/>
      <c r="D85" s="52"/>
      <c r="E85" s="49"/>
    </row>
    <row r="86" spans="1:5" x14ac:dyDescent="0.25">
      <c r="A86" s="47"/>
      <c r="B86" s="47"/>
      <c r="C86" s="47"/>
      <c r="D86" s="52"/>
      <c r="E86" s="49"/>
    </row>
    <row r="87" spans="1:5" x14ac:dyDescent="0.25">
      <c r="A87" s="47"/>
      <c r="B87" s="47"/>
      <c r="C87" s="47"/>
      <c r="D87" s="52"/>
      <c r="E87" s="49"/>
    </row>
    <row r="88" spans="1:5" x14ac:dyDescent="0.25">
      <c r="A88" s="47"/>
      <c r="B88" s="47"/>
      <c r="C88" s="47"/>
      <c r="D88" s="52"/>
      <c r="E88" s="49"/>
    </row>
    <row r="89" spans="1:5" x14ac:dyDescent="0.25">
      <c r="A89" s="47"/>
      <c r="B89" s="47"/>
      <c r="C89" s="47"/>
      <c r="D89" s="52"/>
      <c r="E89" s="49"/>
    </row>
    <row r="90" spans="1:5" x14ac:dyDescent="0.25">
      <c r="A90" s="47"/>
      <c r="B90" s="47"/>
      <c r="C90" s="47"/>
      <c r="D90" s="52"/>
      <c r="E90" s="49"/>
    </row>
    <row r="91" spans="1:5" x14ac:dyDescent="0.25">
      <c r="A91" s="47"/>
      <c r="B91" s="47"/>
      <c r="C91" s="47"/>
      <c r="D91" s="52"/>
      <c r="E91" s="49"/>
    </row>
    <row r="92" spans="1:5" x14ac:dyDescent="0.25">
      <c r="A92" s="47"/>
      <c r="B92" s="47"/>
      <c r="C92" s="47"/>
      <c r="D92" s="52"/>
      <c r="E92" s="49"/>
    </row>
    <row r="93" spans="1:5" x14ac:dyDescent="0.25">
      <c r="A93" s="1"/>
      <c r="B93" s="1"/>
      <c r="C93" s="1"/>
    </row>
    <row r="94" spans="1:5" x14ac:dyDescent="0.25">
      <c r="A94" s="1"/>
      <c r="B94" s="1"/>
      <c r="C94" s="1"/>
    </row>
    <row r="95" spans="1:5" x14ac:dyDescent="0.25">
      <c r="A95" s="1"/>
      <c r="B95" s="1"/>
      <c r="C95" s="1"/>
    </row>
    <row r="96" spans="1:5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  <row r="102" spans="1:3" x14ac:dyDescent="0.25">
      <c r="A102" s="1"/>
      <c r="B102" s="1"/>
      <c r="C102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rightToLeft="1" workbookViewId="0">
      <selection activeCell="F1" sqref="F1"/>
    </sheetView>
  </sheetViews>
  <sheetFormatPr defaultRowHeight="15" x14ac:dyDescent="0.25"/>
  <cols>
    <col min="1" max="1" width="24.42578125" customWidth="1"/>
    <col min="2" max="2" width="31.5703125" bestFit="1" customWidth="1"/>
    <col min="3" max="3" width="24.42578125" customWidth="1"/>
    <col min="4" max="4" width="38.5703125" bestFit="1" customWidth="1"/>
    <col min="5" max="5" width="25" style="22" customWidth="1"/>
    <col min="6" max="6" width="23.140625" customWidth="1"/>
  </cols>
  <sheetData>
    <row r="1" spans="1:6" ht="44.25" customHeight="1" thickTop="1" x14ac:dyDescent="0.25">
      <c r="A1" s="2" t="s">
        <v>0</v>
      </c>
      <c r="B1" s="55" t="s">
        <v>77</v>
      </c>
      <c r="C1" s="182" t="s">
        <v>2</v>
      </c>
      <c r="D1" s="182"/>
      <c r="E1" s="183"/>
      <c r="F1" s="118" t="s">
        <v>294</v>
      </c>
    </row>
    <row r="2" spans="1:6" ht="38.25" customHeight="1" x14ac:dyDescent="0.25">
      <c r="A2" s="3" t="s">
        <v>6</v>
      </c>
      <c r="B2" s="58" t="s">
        <v>78</v>
      </c>
      <c r="C2" s="5" t="s">
        <v>3</v>
      </c>
      <c r="D2" s="184">
        <f>SUM(B6)</f>
        <v>70000</v>
      </c>
      <c r="E2" s="185"/>
    </row>
    <row r="3" spans="1:6" ht="36" customHeight="1" x14ac:dyDescent="0.25">
      <c r="A3" s="6" t="s">
        <v>1</v>
      </c>
      <c r="B3" s="7"/>
      <c r="C3" s="8" t="s">
        <v>183</v>
      </c>
      <c r="D3" s="186">
        <f>SUM(A6:A25)</f>
        <v>70000</v>
      </c>
      <c r="E3" s="187"/>
      <c r="F3" s="76">
        <v>29706012300611</v>
      </c>
    </row>
    <row r="4" spans="1:6" ht="27" thickBot="1" x14ac:dyDescent="0.3">
      <c r="A4" s="9" t="s">
        <v>5</v>
      </c>
      <c r="B4" s="10">
        <f ca="1">TODAY()</f>
        <v>45840</v>
      </c>
      <c r="C4" s="11" t="s">
        <v>13</v>
      </c>
      <c r="D4" s="188">
        <f>D2-D3</f>
        <v>0</v>
      </c>
      <c r="E4" s="189"/>
    </row>
    <row r="5" spans="1:6" ht="40.5" customHeight="1" thickTop="1" thickBot="1" x14ac:dyDescent="0.3">
      <c r="A5" s="12" t="s">
        <v>8</v>
      </c>
      <c r="B5" s="13" t="s">
        <v>9</v>
      </c>
      <c r="C5" s="13" t="s">
        <v>10</v>
      </c>
      <c r="D5" s="13" t="s">
        <v>11</v>
      </c>
      <c r="E5" s="23" t="s">
        <v>12</v>
      </c>
    </row>
    <row r="6" spans="1:6" ht="19.5" thickTop="1" x14ac:dyDescent="0.25">
      <c r="A6" s="39"/>
      <c r="B6" s="39">
        <v>70000</v>
      </c>
      <c r="C6" s="39">
        <f>+B6</f>
        <v>70000</v>
      </c>
      <c r="D6" s="40" t="s">
        <v>79</v>
      </c>
      <c r="E6" s="41"/>
    </row>
    <row r="7" spans="1:6" ht="18.75" x14ac:dyDescent="0.25">
      <c r="A7" s="42">
        <v>30000</v>
      </c>
      <c r="B7" s="42"/>
      <c r="C7" s="42">
        <f>+C6+B7-A7</f>
        <v>40000</v>
      </c>
      <c r="D7" s="34" t="s">
        <v>80</v>
      </c>
      <c r="E7" s="43">
        <v>3176</v>
      </c>
    </row>
    <row r="8" spans="1:6" ht="18.75" x14ac:dyDescent="0.25">
      <c r="A8" s="42">
        <v>25000</v>
      </c>
      <c r="B8" s="42"/>
      <c r="C8" s="42">
        <f>+C7+B8-A8</f>
        <v>15000</v>
      </c>
      <c r="D8" s="34" t="s">
        <v>80</v>
      </c>
      <c r="E8" s="43">
        <v>3284</v>
      </c>
    </row>
    <row r="9" spans="1:6" ht="18.75" x14ac:dyDescent="0.25">
      <c r="A9" s="44">
        <v>15000</v>
      </c>
      <c r="B9" s="44"/>
      <c r="C9" s="42">
        <f t="shared" ref="C9:C25" si="0">+C8+B9-A9</f>
        <v>0</v>
      </c>
      <c r="D9" s="34" t="s">
        <v>80</v>
      </c>
      <c r="E9" s="45">
        <v>3305</v>
      </c>
    </row>
    <row r="10" spans="1:6" ht="18.75" x14ac:dyDescent="0.25">
      <c r="A10" s="44"/>
      <c r="B10" s="44"/>
      <c r="C10" s="42">
        <f t="shared" si="0"/>
        <v>0</v>
      </c>
      <c r="D10" s="46"/>
      <c r="E10" s="45"/>
    </row>
    <row r="11" spans="1:6" ht="18.75" x14ac:dyDescent="0.25">
      <c r="A11" s="44"/>
      <c r="B11" s="44"/>
      <c r="C11" s="42">
        <f t="shared" si="0"/>
        <v>0</v>
      </c>
      <c r="D11" s="46"/>
      <c r="E11" s="45"/>
    </row>
    <row r="12" spans="1:6" ht="18.75" x14ac:dyDescent="0.25">
      <c r="A12" s="44"/>
      <c r="B12" s="44"/>
      <c r="C12" s="42">
        <f t="shared" si="0"/>
        <v>0</v>
      </c>
      <c r="D12" s="46"/>
      <c r="E12" s="45"/>
    </row>
    <row r="13" spans="1:6" ht="18.75" x14ac:dyDescent="0.25">
      <c r="A13" s="44"/>
      <c r="B13" s="44"/>
      <c r="C13" s="42">
        <f t="shared" si="0"/>
        <v>0</v>
      </c>
      <c r="D13" s="46"/>
      <c r="E13" s="45"/>
    </row>
    <row r="14" spans="1:6" ht="18.75" x14ac:dyDescent="0.25">
      <c r="A14" s="44"/>
      <c r="B14" s="44"/>
      <c r="C14" s="42">
        <f t="shared" si="0"/>
        <v>0</v>
      </c>
      <c r="D14" s="46"/>
      <c r="E14" s="45"/>
    </row>
    <row r="15" spans="1:6" ht="18.75" x14ac:dyDescent="0.25">
      <c r="A15" s="44"/>
      <c r="B15" s="44"/>
      <c r="C15" s="42">
        <f t="shared" si="0"/>
        <v>0</v>
      </c>
      <c r="D15" s="46"/>
      <c r="E15" s="45"/>
    </row>
    <row r="16" spans="1:6" ht="18.75" x14ac:dyDescent="0.25">
      <c r="A16" s="44"/>
      <c r="B16" s="44"/>
      <c r="C16" s="42">
        <f t="shared" si="0"/>
        <v>0</v>
      </c>
      <c r="D16" s="46"/>
      <c r="E16" s="45"/>
    </row>
    <row r="17" spans="1:5" ht="18.75" x14ac:dyDescent="0.25">
      <c r="A17" s="44"/>
      <c r="B17" s="44"/>
      <c r="C17" s="42">
        <f t="shared" si="0"/>
        <v>0</v>
      </c>
      <c r="D17" s="46"/>
      <c r="E17" s="45"/>
    </row>
    <row r="18" spans="1:5" ht="18.75" x14ac:dyDescent="0.25">
      <c r="A18" s="44"/>
      <c r="B18" s="44"/>
      <c r="C18" s="42">
        <f t="shared" si="0"/>
        <v>0</v>
      </c>
      <c r="D18" s="46"/>
      <c r="E18" s="45"/>
    </row>
    <row r="19" spans="1:5" ht="18.75" x14ac:dyDescent="0.25">
      <c r="A19" s="44"/>
      <c r="B19" s="44"/>
      <c r="C19" s="42">
        <f t="shared" si="0"/>
        <v>0</v>
      </c>
      <c r="D19" s="46"/>
      <c r="E19" s="45"/>
    </row>
    <row r="20" spans="1:5" ht="18.75" x14ac:dyDescent="0.25">
      <c r="A20" s="44"/>
      <c r="B20" s="44"/>
      <c r="C20" s="42">
        <f t="shared" si="0"/>
        <v>0</v>
      </c>
      <c r="D20" s="46"/>
      <c r="E20" s="45"/>
    </row>
    <row r="21" spans="1:5" ht="18.75" x14ac:dyDescent="0.25">
      <c r="A21" s="44"/>
      <c r="B21" s="44"/>
      <c r="C21" s="42">
        <f t="shared" si="0"/>
        <v>0</v>
      </c>
      <c r="D21" s="46"/>
      <c r="E21" s="45"/>
    </row>
    <row r="22" spans="1:5" ht="18.75" x14ac:dyDescent="0.25">
      <c r="A22" s="44"/>
      <c r="B22" s="44"/>
      <c r="C22" s="42">
        <f t="shared" si="0"/>
        <v>0</v>
      </c>
      <c r="D22" s="46"/>
      <c r="E22" s="45"/>
    </row>
    <row r="23" spans="1:5" ht="18.75" x14ac:dyDescent="0.25">
      <c r="A23" s="44"/>
      <c r="B23" s="44"/>
      <c r="C23" s="42">
        <f t="shared" si="0"/>
        <v>0</v>
      </c>
      <c r="D23" s="46"/>
      <c r="E23" s="45"/>
    </row>
    <row r="24" spans="1:5" ht="18.75" x14ac:dyDescent="0.25">
      <c r="A24" s="44"/>
      <c r="B24" s="44"/>
      <c r="C24" s="42">
        <f t="shared" si="0"/>
        <v>0</v>
      </c>
      <c r="D24" s="46"/>
      <c r="E24" s="45"/>
    </row>
    <row r="25" spans="1:5" ht="18.75" x14ac:dyDescent="0.25">
      <c r="A25" s="44"/>
      <c r="B25" s="44"/>
      <c r="C25" s="42">
        <f t="shared" si="0"/>
        <v>0</v>
      </c>
      <c r="D25" s="46"/>
      <c r="E25" s="45"/>
    </row>
    <row r="26" spans="1:5" x14ac:dyDescent="0.25">
      <c r="A26" s="47"/>
      <c r="B26" s="47"/>
      <c r="C26" s="47"/>
      <c r="D26" s="48"/>
      <c r="E26" s="49"/>
    </row>
    <row r="27" spans="1:5" x14ac:dyDescent="0.25">
      <c r="A27" s="47"/>
      <c r="B27" s="47"/>
      <c r="C27" s="47"/>
      <c r="D27" s="48"/>
      <c r="E27" s="49"/>
    </row>
    <row r="28" spans="1:5" x14ac:dyDescent="0.25">
      <c r="A28" s="47"/>
      <c r="B28" s="47"/>
      <c r="C28" s="47"/>
      <c r="D28" s="48"/>
      <c r="E28" s="49"/>
    </row>
    <row r="29" spans="1:5" x14ac:dyDescent="0.25">
      <c r="A29" s="47"/>
      <c r="B29" s="47"/>
      <c r="C29" s="47"/>
      <c r="D29" s="48"/>
      <c r="E29" s="49"/>
    </row>
    <row r="30" spans="1:5" x14ac:dyDescent="0.25">
      <c r="A30" s="47"/>
      <c r="B30" s="47"/>
      <c r="C30" s="47"/>
      <c r="D30" s="48"/>
      <c r="E30" s="49"/>
    </row>
    <row r="31" spans="1:5" x14ac:dyDescent="0.25">
      <c r="A31" s="47"/>
      <c r="B31" s="47"/>
      <c r="C31" s="47"/>
      <c r="D31" s="48"/>
      <c r="E31" s="49"/>
    </row>
    <row r="32" spans="1:5" x14ac:dyDescent="0.25">
      <c r="A32" s="47"/>
      <c r="B32" s="47"/>
      <c r="C32" s="47"/>
      <c r="D32" s="48"/>
      <c r="E32" s="49"/>
    </row>
    <row r="33" spans="1:5" x14ac:dyDescent="0.25">
      <c r="A33" s="47"/>
      <c r="B33" s="47"/>
      <c r="C33" s="47"/>
      <c r="D33" s="48"/>
      <c r="E33" s="49"/>
    </row>
    <row r="34" spans="1:5" x14ac:dyDescent="0.25">
      <c r="A34" s="47"/>
      <c r="B34" s="47"/>
      <c r="C34" s="47"/>
      <c r="D34" s="48"/>
      <c r="E34" s="49"/>
    </row>
    <row r="35" spans="1:5" x14ac:dyDescent="0.25">
      <c r="A35" s="47"/>
      <c r="B35" s="47"/>
      <c r="C35" s="47"/>
      <c r="D35" s="48"/>
      <c r="E35" s="49"/>
    </row>
    <row r="36" spans="1:5" x14ac:dyDescent="0.25">
      <c r="A36" s="1"/>
      <c r="B36" s="1"/>
      <c r="C36" s="1"/>
    </row>
    <row r="37" spans="1:5" x14ac:dyDescent="0.25">
      <c r="A37" s="1"/>
      <c r="B37" s="1"/>
      <c r="C37" s="1"/>
    </row>
    <row r="38" spans="1:5" x14ac:dyDescent="0.25">
      <c r="A38" s="1"/>
      <c r="B38" s="1"/>
      <c r="C38" s="1"/>
    </row>
    <row r="39" spans="1:5" x14ac:dyDescent="0.25">
      <c r="A39" s="1"/>
      <c r="B39" s="1"/>
      <c r="C39" s="1"/>
    </row>
    <row r="40" spans="1:5" x14ac:dyDescent="0.25">
      <c r="A40" s="1"/>
      <c r="B40" s="1"/>
      <c r="C40" s="1"/>
    </row>
    <row r="41" spans="1:5" x14ac:dyDescent="0.25">
      <c r="A41" s="1"/>
      <c r="B41" s="1"/>
      <c r="C41" s="1"/>
    </row>
    <row r="42" spans="1:5" x14ac:dyDescent="0.25">
      <c r="A42" s="1"/>
      <c r="B42" s="1"/>
      <c r="C42" s="1"/>
    </row>
    <row r="43" spans="1:5" x14ac:dyDescent="0.25">
      <c r="A43" s="1"/>
      <c r="B43" s="1"/>
      <c r="C43" s="1"/>
    </row>
    <row r="44" spans="1:5" x14ac:dyDescent="0.25">
      <c r="A44" s="1"/>
      <c r="B44" s="1"/>
      <c r="C44" s="1"/>
    </row>
    <row r="45" spans="1:5" x14ac:dyDescent="0.25">
      <c r="A45" s="1"/>
      <c r="B45" s="1"/>
      <c r="C45" s="1"/>
    </row>
    <row r="46" spans="1:5" x14ac:dyDescent="0.25">
      <c r="A46" s="1"/>
      <c r="B46" s="1"/>
      <c r="C46" s="1"/>
    </row>
    <row r="47" spans="1:5" x14ac:dyDescent="0.25">
      <c r="A47" s="1"/>
      <c r="B47" s="1"/>
      <c r="C47" s="1"/>
    </row>
    <row r="48" spans="1:5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  <row r="82" spans="1:3" x14ac:dyDescent="0.25">
      <c r="A82" s="1"/>
      <c r="B82" s="1"/>
      <c r="C82" s="1"/>
    </row>
    <row r="83" spans="1:3" x14ac:dyDescent="0.25">
      <c r="A83" s="1"/>
      <c r="B83" s="1"/>
      <c r="C83" s="1"/>
    </row>
    <row r="84" spans="1:3" x14ac:dyDescent="0.25">
      <c r="A84" s="1"/>
      <c r="B84" s="1"/>
      <c r="C84" s="1"/>
    </row>
    <row r="85" spans="1:3" x14ac:dyDescent="0.25">
      <c r="A85" s="1"/>
      <c r="B85" s="1"/>
      <c r="C85" s="1"/>
    </row>
    <row r="86" spans="1:3" x14ac:dyDescent="0.25">
      <c r="A86" s="1"/>
      <c r="B86" s="1"/>
      <c r="C86" s="1"/>
    </row>
    <row r="87" spans="1:3" x14ac:dyDescent="0.25">
      <c r="A87" s="1"/>
      <c r="B87" s="1"/>
      <c r="C87" s="1"/>
    </row>
    <row r="88" spans="1:3" x14ac:dyDescent="0.25">
      <c r="A88" s="1"/>
      <c r="B88" s="1"/>
      <c r="C88" s="1"/>
    </row>
    <row r="89" spans="1:3" x14ac:dyDescent="0.25">
      <c r="A89" s="1"/>
      <c r="B89" s="1"/>
      <c r="C89" s="1"/>
    </row>
    <row r="90" spans="1:3" x14ac:dyDescent="0.25">
      <c r="A90" s="1"/>
      <c r="B90" s="1"/>
      <c r="C90" s="1"/>
    </row>
    <row r="91" spans="1:3" x14ac:dyDescent="0.25">
      <c r="A91" s="1"/>
      <c r="B91" s="1"/>
      <c r="C91" s="1"/>
    </row>
    <row r="92" spans="1:3" x14ac:dyDescent="0.25">
      <c r="A92" s="1"/>
      <c r="B92" s="1"/>
      <c r="C92" s="1"/>
    </row>
    <row r="93" spans="1:3" x14ac:dyDescent="0.25">
      <c r="A93" s="1"/>
      <c r="B93" s="1"/>
      <c r="C93" s="1"/>
    </row>
    <row r="94" spans="1:3" x14ac:dyDescent="0.25">
      <c r="A94" s="1"/>
      <c r="B94" s="1"/>
      <c r="C94" s="1"/>
    </row>
    <row r="95" spans="1:3" x14ac:dyDescent="0.25">
      <c r="A95" s="1"/>
      <c r="B95" s="1"/>
      <c r="C95" s="1"/>
    </row>
    <row r="96" spans="1:3" x14ac:dyDescent="0.25">
      <c r="A96" s="1"/>
      <c r="B96" s="1"/>
      <c r="C96" s="1"/>
    </row>
    <row r="97" spans="1:3" x14ac:dyDescent="0.25">
      <c r="A97" s="1"/>
      <c r="B97" s="1"/>
      <c r="C97" s="1"/>
    </row>
    <row r="98" spans="1:3" x14ac:dyDescent="0.25">
      <c r="A98" s="1"/>
      <c r="B98" s="1"/>
      <c r="C98" s="1"/>
    </row>
    <row r="99" spans="1:3" x14ac:dyDescent="0.25">
      <c r="A99" s="1"/>
      <c r="B99" s="1"/>
      <c r="C99" s="1"/>
    </row>
    <row r="100" spans="1:3" x14ac:dyDescent="0.25">
      <c r="A100" s="1"/>
      <c r="B100" s="1"/>
      <c r="C100" s="1"/>
    </row>
    <row r="101" spans="1:3" x14ac:dyDescent="0.25">
      <c r="A101" s="1"/>
      <c r="B101" s="1"/>
      <c r="C101" s="1"/>
    </row>
  </sheetData>
  <mergeCells count="4">
    <mergeCell ref="C1:E1"/>
    <mergeCell ref="D2:E2"/>
    <mergeCell ref="D3:E3"/>
    <mergeCell ref="D4:E4"/>
  </mergeCells>
  <hyperlinks>
    <hyperlink ref="F1" location="مجمع!A1" display="الرئيسيه 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74</vt:i4>
      </vt:variant>
      <vt:variant>
        <vt:lpstr>Named Ranges</vt:lpstr>
      </vt:variant>
      <vt:variant>
        <vt:i4>1</vt:i4>
      </vt:variant>
    </vt:vector>
  </HeadingPairs>
  <TitlesOfParts>
    <vt:vector size="75" baseType="lpstr">
      <vt:lpstr>مجمع</vt:lpstr>
      <vt:lpstr>سيد عثمان محمد عثمان</vt:lpstr>
      <vt:lpstr>ابراهيم جمال رجب عويس ابراهيم</vt:lpstr>
      <vt:lpstr>محمود نبيل درويش احمد حسن قارون</vt:lpstr>
      <vt:lpstr>اسلام مجدي عبدالتواب ابراهيم </vt:lpstr>
      <vt:lpstr>مصطفي عبدالرحيم الفا للالوميتال</vt:lpstr>
      <vt:lpstr>علي رجب جوده مخلوف</vt:lpstr>
      <vt:lpstr>محمد حمدي احمد اسماعيل</vt:lpstr>
      <vt:lpstr>احمد سيد احمد محمد</vt:lpstr>
      <vt:lpstr>محمود هاشم توفيق ( ابوحمزه )</vt:lpstr>
      <vt:lpstr>ناصر سيد حسن محمد ( العجرودي )</vt:lpstr>
      <vt:lpstr>ناصر سيد العجرودي امام قارون </vt:lpstr>
      <vt:lpstr>اسلام مجدي اسلام كشري</vt:lpstr>
      <vt:lpstr>اسلام مجدي برج A3</vt:lpstr>
      <vt:lpstr>محمد احمد احمد نجدي ( قارون ) </vt:lpstr>
      <vt:lpstr>محمد رجب محمد علي ( الاداري )</vt:lpstr>
      <vt:lpstr>محمد رجب محمد علي ( قارون ) </vt:lpstr>
      <vt:lpstr>اسلام مجدي B7</vt:lpstr>
      <vt:lpstr>علي ايمن رجب عويس</vt:lpstr>
      <vt:lpstr>سيد حامد محمود B7</vt:lpstr>
      <vt:lpstr>سيد حامد محمود B5</vt:lpstr>
      <vt:lpstr>محمود عويس دسوقي </vt:lpstr>
      <vt:lpstr>اسلام مجدي ( وادي الريان )</vt:lpstr>
      <vt:lpstr>بسام رمضان ذكي موسي</vt:lpstr>
      <vt:lpstr>ايمن سيد حسن ( قارون )</vt:lpstr>
      <vt:lpstr>محمد جمال المنياوي A6</vt:lpstr>
      <vt:lpstr>رمضان محمد رمضان الفندق</vt:lpstr>
      <vt:lpstr>سيد عثمان محمد اسلام كشري</vt:lpstr>
      <vt:lpstr>اسلام نادي طه الفندق</vt:lpstr>
      <vt:lpstr>الديب مطبخ احمد كشري</vt:lpstr>
      <vt:lpstr>عبدالرحيم سعيد لوحات كهربائيهB5</vt:lpstr>
      <vt:lpstr>عبدالرحيم سعيد لوحات كهربائيهB7</vt:lpstr>
      <vt:lpstr>عبدالرحيم سعيد لوحات كهربائيهA6</vt:lpstr>
      <vt:lpstr>احمد سيد البدوي نادي المحافظه</vt:lpstr>
      <vt:lpstr>محمد احمد خلف B5</vt:lpstr>
      <vt:lpstr>محمود نبيل درويش شقه الحاج</vt:lpstr>
      <vt:lpstr>محمد عبدالعظيم محمد شقه قارون</vt:lpstr>
      <vt:lpstr>رمضان جوده عبدالقادر B5</vt:lpstr>
      <vt:lpstr>هاني الحجار قارون</vt:lpstr>
      <vt:lpstr>سيد عثمان محمد عثمان قارون</vt:lpstr>
      <vt:lpstr>رمضان جوده عبدالقادر A6</vt:lpstr>
      <vt:lpstr>مؤمن عبدالسيد صلاح A6</vt:lpstr>
      <vt:lpstr>احمد سيد صوفي A11</vt:lpstr>
      <vt:lpstr>احمد سيد صوفي A3</vt:lpstr>
      <vt:lpstr>طارق اسماعيل روبي قارون</vt:lpstr>
      <vt:lpstr>هاني الحجار B2</vt:lpstr>
      <vt:lpstr>هاني الحجار B7</vt:lpstr>
      <vt:lpstr>هاني الحجار A6</vt:lpstr>
      <vt:lpstr>هاني الحجار A6 (2)</vt:lpstr>
      <vt:lpstr>هاني الحجار B10</vt:lpstr>
      <vt:lpstr>هاني الحجار فيلا مصر اسكندريه</vt:lpstr>
      <vt:lpstr>هاني الحجار اسلام كشري</vt:lpstr>
      <vt:lpstr>هاني الحجار احمد كشري</vt:lpstr>
      <vt:lpstr>ربيع متولي شقة الحاج احمد</vt:lpstr>
      <vt:lpstr>اسلام مجدي A11</vt:lpstr>
      <vt:lpstr>محمود رجب B2</vt:lpstr>
      <vt:lpstr>محمود رجب B7</vt:lpstr>
      <vt:lpstr>سيد عثمان محمد شقه الحاج احمد</vt:lpstr>
      <vt:lpstr>اسلام مجدي برج A</vt:lpstr>
      <vt:lpstr>اسلام مجدي برج B</vt:lpstr>
      <vt:lpstr>اسلام مجدي برج C</vt:lpstr>
      <vt:lpstr>اسلام مجدي برج D</vt:lpstr>
      <vt:lpstr>اسلام مجدي برج A10</vt:lpstr>
      <vt:lpstr>احمد عاشور محمد A6</vt:lpstr>
      <vt:lpstr>احمد عاشور محمد B7</vt:lpstr>
      <vt:lpstr>محمود رجب B5</vt:lpstr>
      <vt:lpstr>وليد صبري قارون</vt:lpstr>
      <vt:lpstr>عمرو علي فرحات B</vt:lpstr>
      <vt:lpstr>احمد شعبان محمد A10</vt:lpstr>
      <vt:lpstr>علي ايمن رجب محمود A3 </vt:lpstr>
      <vt:lpstr>سيد حامد محمود A3</vt:lpstr>
      <vt:lpstr>هاني الحجار B5</vt:lpstr>
      <vt:lpstr>محمود احمد مولى B2 </vt:lpstr>
      <vt:lpstr>محمود احمد مولى A6</vt:lpstr>
      <vt:lpstr>مجمع!Print_Area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2025-07-02T14:37:33Z</dcterms:modified>
</cp:coreProperties>
</file>